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BE011\Downloads\"/>
    </mc:Choice>
  </mc:AlternateContent>
  <xr:revisionPtr revIDLastSave="0" documentId="8_{AAC80688-4DF2-4F30-8861-3B799DE975C6}" xr6:coauthVersionLast="47" xr6:coauthVersionMax="47" xr10:uidLastSave="{00000000-0000-0000-0000-000000000000}"/>
  <bookViews>
    <workbookView xWindow="480" yWindow="432" windowWidth="29052" windowHeight="15540" tabRatio="742" firstSheet="3" activeTab="3" xr2:uid="{00000000-000D-0000-FFFF-FFFF00000000}"/>
  </bookViews>
  <sheets>
    <sheet name="0000" sheetId="23" state="veryHidden" r:id="rId1"/>
    <sheet name="【　新聞折込広告基準　】" sheetId="24" r:id="rId2"/>
    <sheet name="市郡別部数" sheetId="21" r:id="rId3"/>
    <sheet name="提案表紙" sheetId="22" r:id="rId4"/>
    <sheet name="尼崎市" sheetId="1" r:id="rId5"/>
    <sheet name="伊丹・川西" sheetId="2" r:id="rId6"/>
    <sheet name="宝塚・芦屋" sheetId="3" r:id="rId7"/>
    <sheet name="西宮" sheetId="4" r:id="rId8"/>
    <sheet name="東灘・灘" sheetId="5" r:id="rId9"/>
    <sheet name="中央・兵庫" sheetId="6" r:id="rId10"/>
    <sheet name="北・長田" sheetId="7" r:id="rId11"/>
    <sheet name="須磨・垂水" sheetId="8" r:id="rId12"/>
    <sheet name="西区・明石" sheetId="9" r:id="rId13"/>
    <sheet name="加古川・高砂" sheetId="10" r:id="rId14"/>
    <sheet name="三木" sheetId="11" r:id="rId15"/>
    <sheet name="小・加・西・多・加" sheetId="12" r:id="rId16"/>
    <sheet name="三田" sheetId="13" r:id="rId17"/>
    <sheet name="篠山・丹波" sheetId="14" r:id="rId18"/>
    <sheet name="姫路" sheetId="15" r:id="rId19"/>
    <sheet name="竜・相・赤・佐" sheetId="16" r:id="rId20"/>
    <sheet name="神・宍" sheetId="17" r:id="rId21"/>
    <sheet name="朝・養・美" sheetId="18" r:id="rId22"/>
    <sheet name="豊岡" sheetId="19" r:id="rId23"/>
    <sheet name="淡・洲・南あわじ" sheetId="20" r:id="rId24"/>
    <sheet name="日経(阪神）" sheetId="25" r:id="rId25"/>
    <sheet name="日経 (神戸・明石・三田)" sheetId="26" r:id="rId26"/>
    <sheet name="日経（ 東播・三木・北播・姫路・西播・神崎）" sheetId="28" r:id="rId27"/>
  </sheets>
  <definedNames>
    <definedName name="Ａたつの市折込部数">竜・相・赤・佐!$L$18</definedName>
    <definedName name="Ａ芦屋市折込部数">宝塚・芦屋!$L$31</definedName>
    <definedName name="Ａ伊丹市折込部数">伊丹・川西!$L$23</definedName>
    <definedName name="Ａ加古川折込部数">加古川・高砂!$L$27</definedName>
    <definedName name="Ａ加西市折込部数">小・加・西・多・加!$L$40</definedName>
    <definedName name="Ａ高砂市折込部数">加古川・高砂!$L$37</definedName>
    <definedName name="Ａ三田市折込部数">三田!$L$24</definedName>
    <definedName name="Ａ三木市折込部数">三木!$L$20</definedName>
    <definedName name="A宍粟市折込部数">神・宍!$L$31</definedName>
    <definedName name="Ａ篠山市折込部数">篠山・丹波!$L$24</definedName>
    <definedName name="A洲本市折込部数">淡・洲・南あわじ!$L$27</definedName>
    <definedName name="Ａ小野市折込部数">小・加・西・多・加!$L$16</definedName>
    <definedName name="Ａ小野市部数表">小・加・西・多・加!$L$16</definedName>
    <definedName name="A神崎郡折込部数">神・宍!$L$24</definedName>
    <definedName name="Ａ須磨区折込部数">須磨・垂水!$L$24</definedName>
    <definedName name="Ａ垂水区折込部数">須磨・垂水!$L$39</definedName>
    <definedName name="Ａ西宮市配布部数">西宮!$L$28</definedName>
    <definedName name="Ａ西区折込部数">西区・明石!$L$24</definedName>
    <definedName name="Ａ西脇市折込部数">小・加・西・多・加!$L$27</definedName>
    <definedName name="Ａ赤穂市折込部数">竜・相・赤・佐!$L$31</definedName>
    <definedName name="Ａ川西市折込部数">伊丹・川西!$L$35</definedName>
    <definedName name="Ａ川辺郡折込部数">宝塚・芦屋!$L$36</definedName>
    <definedName name="Ａ相生市折込部数">竜・相・赤・佐!$L$24</definedName>
    <definedName name="Ａ多可郡折込部数">小・加・西・多・加!$L$34</definedName>
    <definedName name="Ａ丹波市折込部数">篠山・丹波!$L$39</definedName>
    <definedName name="A淡路市折込部数">淡・洲・南あわじ!$L$21</definedName>
    <definedName name="Ａ中央区折込部数">中央・兵庫!$L$22</definedName>
    <definedName name="A朝来市折込部数">朝・養・美!$L$20</definedName>
    <definedName name="Ａ長田区折込部数">北・長田!$L$39</definedName>
    <definedName name="Ａ東灘区折込部数">東灘・灘!$L$23</definedName>
    <definedName name="Ａ灘区折込部数">東灘・灘!$L$37</definedName>
    <definedName name="Ａ南あわじ市折込部数">淡・洲・南あわじ!$L$39</definedName>
    <definedName name="Ａ尼崎市折込部数">尼崎市!$L$31</definedName>
    <definedName name="Ａ姫路市折込部数">姫路!$L$41</definedName>
    <definedName name="Ａ兵庫区折込部数">中央・兵庫!$L$34</definedName>
    <definedName name="Ａ宝塚市折込部数">宝塚・芦屋!$L$22</definedName>
    <definedName name="Ａ北区折込部数">北・長田!$L$24</definedName>
    <definedName name="Ａ明石市折込部数">西区・明石!$L$41</definedName>
    <definedName name="Ｋたつの市折込部数">竜・相・赤・佐!$F$18</definedName>
    <definedName name="Ｋ芦屋市折込部数">宝塚・芦屋!$F$31</definedName>
    <definedName name="Ｋ伊丹市折込部数">伊丹・川西!$F$23</definedName>
    <definedName name="Ｋ加古川折込部数">加古川・高砂!$F$27</definedName>
    <definedName name="Ｋ加西市折込部数">小・加・西・多・加!$F$40</definedName>
    <definedName name="Ｋ加東市折込部数">小・加・西・多・加!$F$22</definedName>
    <definedName name="Ｋ高砂市折込部数">加古川・高砂!$F$37</definedName>
    <definedName name="Ｋ佐用群折込部数">竜・相・赤・佐!$F$39</definedName>
    <definedName name="Ｋ三田市折込部数">三田!$F$24</definedName>
    <definedName name="Ｋ三木市折込部数">三木!$F$20</definedName>
    <definedName name="K宍粟市折込部数">神・宍!$F$31</definedName>
    <definedName name="K篠山市折込部数">篠山・丹波!$F$24</definedName>
    <definedName name="Ｋ洲本市折込部数">淡・洲・南あわじ!$F$27</definedName>
    <definedName name="Ｋ小野市折込部数">小・加・西・多・加!$F$16</definedName>
    <definedName name="Ｋ小野市部数表">小・加・西・多・加!$F$16</definedName>
    <definedName name="K神崎郡折込部数">神・宍!$F$24</definedName>
    <definedName name="Ｋ須磨区折込部数">須磨・垂水!$F$24</definedName>
    <definedName name="Ｋ垂水区折込部数">須磨・垂水!$F$39</definedName>
    <definedName name="Ｋ西宮市配布部数">西宮!$F$28</definedName>
    <definedName name="Ｋ西区折込部数">西区・明石!$F$24</definedName>
    <definedName name="Ｋ西脇市折込部数">小・加・西・多・加!$F$27</definedName>
    <definedName name="Ｋ赤穂市折込部数">竜・相・赤・佐!$F$31</definedName>
    <definedName name="Ｋ川西市折込部数">伊丹・川西!$F$35</definedName>
    <definedName name="Ｋ川辺郡折込部数">宝塚・芦屋!$F$36</definedName>
    <definedName name="Ｋ相生市折込部数">竜・相・赤・佐!$F$24</definedName>
    <definedName name="Ｋ多可郡折込部数">小・加・西・多・加!$F$34</definedName>
    <definedName name="Ｋ丹波市折込部数">篠山・丹波!$F$39</definedName>
    <definedName name="Ｋ淡路市折込部数">淡・洲・南あわじ!$F$21</definedName>
    <definedName name="Ｋ中央区折込部数">中央・兵庫!$F$22</definedName>
    <definedName name="K朝来市折込部数">朝・養・美!$F$20</definedName>
    <definedName name="Ｋ長田区折込部数">北・長田!$F$39</definedName>
    <definedName name="Ｋ津名郡折込部数">淡・洲・南あわじ!$F$21</definedName>
    <definedName name="Ｋ東灘区折込部数">東灘・灘!$F$23</definedName>
    <definedName name="Ｋ灘区折込部数">東灘・灘!$F$37</definedName>
    <definedName name="Ｋ南あわじ市折込部数">淡・洲・南あわじ!$F$39</definedName>
    <definedName name="Ｋ尼崎市折込部数" localSheetId="25">'日経 (神戸・明石・三田)'!$F$34</definedName>
    <definedName name="Ｋ尼崎市折込部数">尼崎市!$F$31</definedName>
    <definedName name="Ｋ姫路市折込部数">姫路!$F$41</definedName>
    <definedName name="Ｋ兵庫区折込部数">中央・兵庫!$F$34</definedName>
    <definedName name="Ｋ宝塚市折込部数">宝塚・芦屋!$F$22</definedName>
    <definedName name="K北区折込部数">北・長田!$F$24</definedName>
    <definedName name="Ｋ明石市折込部数">西区・明石!$F$41</definedName>
    <definedName name="Ｍたつの市折込部数">竜・相・赤・佐!$R$18</definedName>
    <definedName name="Ｍ芦屋市折込部数">宝塚・芦屋!$R$31</definedName>
    <definedName name="Ｍ伊丹市折込部数">伊丹・川西!$R$23</definedName>
    <definedName name="Ｍ加古川折込部数">加古川・高砂!$R$27</definedName>
    <definedName name="Ｍ加西市折込部数">小・加・西・多・加!$R$40</definedName>
    <definedName name="Ｍ高砂市折込部数">加古川・高砂!$R$37</definedName>
    <definedName name="Ｍ三田市折込部数">三田!$R$24</definedName>
    <definedName name="Ｍ三木市折込部数">三木!$R$20</definedName>
    <definedName name="M宍粟市折込部数">神・宍!$R$31</definedName>
    <definedName name="Ｍ篠山市折込部数">篠山・丹波!$R$24</definedName>
    <definedName name="Ｍ洲本市折込部数">淡・洲・南あわじ!$R$27</definedName>
    <definedName name="Ｍ小野市折込部数">小・加・西・多・加!$R$16</definedName>
    <definedName name="Ｍ小野市部数表">小・加・西・多・加!$R$16</definedName>
    <definedName name="M神崎郡折込部数">神・宍!$R$24</definedName>
    <definedName name="Ｍ須磨区折込部数">須磨・垂水!$R$24</definedName>
    <definedName name="Ｍ垂水区折込部数">須磨・垂水!$R$39</definedName>
    <definedName name="Ｍ西宮市葉配布部数">西宮!$R$28</definedName>
    <definedName name="Ｍ西区折込部数">西区・明石!$R$24</definedName>
    <definedName name="Ｍ西脇市折込部数">小・加・西・多・加!$R$27</definedName>
    <definedName name="Ｍ赤穂市折込部数">竜・相・赤・佐!$R$31</definedName>
    <definedName name="Ｍ川西市折込部数">伊丹・川西!$R$35</definedName>
    <definedName name="Ｍ川辺郡折込部数">宝塚・芦屋!$R$36</definedName>
    <definedName name="Ｍ多可郡折込部数">小・加・西・多・加!$R$34</definedName>
    <definedName name="Ｍ丹波市折込部数">篠山・丹波!$R$39</definedName>
    <definedName name="Ｍ中央区折込部数">中央・兵庫!$R$22</definedName>
    <definedName name="M朝来市折込部数">朝・養・美!$R$20</definedName>
    <definedName name="Ｍ長田区折込部数">北・長田!$R$39</definedName>
    <definedName name="Ｍ東灘区折込部数">東灘・灘!$R$23</definedName>
    <definedName name="Ｍ灘区折込部数">東灘・灘!$R$37</definedName>
    <definedName name="Ｍ南あわじ市折込部数">淡・洲・南あわじ!$R$39</definedName>
    <definedName name="Ｍ尼崎市折込部数">尼崎市!$R$31</definedName>
    <definedName name="Ｍ姫路市折込部数">姫路!$R$41</definedName>
    <definedName name="Ｍ兵庫区折込部数">中央・兵庫!$R$34</definedName>
    <definedName name="Ｍ宝塚市折込部数">宝塚・芦屋!$R$22</definedName>
    <definedName name="Ｍ北区折込部数">北・長田!$R$24</definedName>
    <definedName name="Ｍ明石市折込部数">西区・明石!$R$41</definedName>
    <definedName name="Ｎ中央区折込部数">中央・兵庫!$AD$20:$AD$22</definedName>
    <definedName name="_xlnm.Print_Area" localSheetId="5">伊丹・川西!$A$1:$AE$46</definedName>
    <definedName name="_xlnm.Print_Area" localSheetId="13">加古川・高砂!$A$2:$AE$46</definedName>
    <definedName name="_xlnm.Print_Area" localSheetId="16">三田!$A$2:$AE$32</definedName>
    <definedName name="_xlnm.Print_Area" localSheetId="14">三木!$A$2:$AE$25</definedName>
    <definedName name="_xlnm.Print_Area" localSheetId="2">市郡別部数!$A$1:$R$75</definedName>
    <definedName name="_xlnm.Print_Area" localSheetId="17">篠山・丹波!$A$1:$AE$46</definedName>
    <definedName name="_xlnm.Print_Area" localSheetId="15">小・加・西・多・加!$A$2:$AE$44</definedName>
    <definedName name="_xlnm.Print_Area" localSheetId="20">神・宍!$A$2:$AE$36</definedName>
    <definedName name="_xlnm.Print_Area" localSheetId="11">須磨・垂水!$A$1:$AE$52</definedName>
    <definedName name="_xlnm.Print_Area" localSheetId="7">西宮!$A$1:$AE$38</definedName>
    <definedName name="_xlnm.Print_Area" localSheetId="12">西区・明石!$A$1:$AE$51</definedName>
    <definedName name="_xlnm.Print_Area" localSheetId="23">淡・洲・南あわじ!$A$2:$AE$44</definedName>
    <definedName name="_xlnm.Print_Area" localSheetId="9">中央・兵庫!$A$1:$AE$42</definedName>
    <definedName name="_xlnm.Print_Area" localSheetId="21">朝・養・美!$A$1:$AE$48</definedName>
    <definedName name="_xlnm.Print_Area" localSheetId="3">提案表紙!$A$1:$O$39</definedName>
    <definedName name="_xlnm.Print_Area" localSheetId="8">東灘・灘!$A$1:$AE$47</definedName>
    <definedName name="_xlnm.Print_Area" localSheetId="4">尼崎市!$A$1:$AE$41</definedName>
    <definedName name="_xlnm.Print_Area" localSheetId="25">'日経 (神戸・明石・三田)'!$A$1:$AE$45</definedName>
    <definedName name="_xlnm.Print_Area" localSheetId="26">'日経（ 東播・三木・北播・姫路・西播・神崎）'!$A$1:$AE$46</definedName>
    <definedName name="_xlnm.Print_Area" localSheetId="24">'日経(阪神）'!$A$1:$AE$48</definedName>
    <definedName name="_xlnm.Print_Area" localSheetId="18">姫路!$A$1:$AE$50</definedName>
    <definedName name="_xlnm.Print_Area" localSheetId="6">宝塚・芦屋!$A$1:$AE$46</definedName>
    <definedName name="_xlnm.Print_Area" localSheetId="22">豊岡!$A$2:$AE$35</definedName>
    <definedName name="_xlnm.Print_Area" localSheetId="10">北・長田!$A$1:$AE$49</definedName>
    <definedName name="_xlnm.Print_Area" localSheetId="19">竜・相・赤・佐!$A$2:$AE$43</definedName>
    <definedName name="Ｓたつの市折込部数">竜・相・赤・佐!$AD$18</definedName>
    <definedName name="S芦屋市折込部数">宝塚・芦屋!$AD$31</definedName>
    <definedName name="Ｓ伊丹市折込部数">伊丹・川西!$AD$23</definedName>
    <definedName name="Ｓ加古川折込部数">加古川・高砂!$AD$27</definedName>
    <definedName name="Ｓ加西市折込部数">小・加・西・多・加!$AD$40</definedName>
    <definedName name="Ｓ高砂市折込部数">加古川・高砂!$AD$37</definedName>
    <definedName name="Ｓ三木市折込部数">三木!$AD$20</definedName>
    <definedName name="S宍粟市折込部数">神・宍!$AD$31</definedName>
    <definedName name="Ｓ篠山市折込部数">篠山・丹波!$AD$24</definedName>
    <definedName name="Ｓ洲本市折込部数">淡・洲・南あわじ!$AD$27</definedName>
    <definedName name="Ｓ小野市折込部数">小・加・西・多・加!$AD$16</definedName>
    <definedName name="S神崎郡折込部数">神・宍!$AD$24</definedName>
    <definedName name="Ｓ須磨区折込部数">須磨・垂水!$AD$24</definedName>
    <definedName name="Ｓ垂水区折込部数">須磨・垂水!$AD$39</definedName>
    <definedName name="Ｓ西宮市配布部数">西宮!$AD$28</definedName>
    <definedName name="Ｓ西区折込部数">西区・明石!$AD$24</definedName>
    <definedName name="Ｓ赤穂市折込部数">竜・相・赤・佐!$AD$31</definedName>
    <definedName name="S川西市折込部数">伊丹・川西!$AD$35</definedName>
    <definedName name="Ｓ川辺郡折込部数">宝塚・芦屋!$AD$36</definedName>
    <definedName name="Ｓ丹波市折込部数">篠山・丹波!$AD$39</definedName>
    <definedName name="S中央区折込部数">中央・兵庫!$AD$22</definedName>
    <definedName name="S朝来市折込部数">朝・養・美!$AD$20</definedName>
    <definedName name="Ｓ長田区折込部数">北・長田!$AD$39</definedName>
    <definedName name="Ｓ東灘区折込部数">東灘・灘!$AD$23</definedName>
    <definedName name="Ｓ灘区折込部数">東灘・灘!$AD$37</definedName>
    <definedName name="Ｓ尼崎市折込部数">尼崎市!$AD$31</definedName>
    <definedName name="Ｓ姫路市折込部数">姫路!$AD$41</definedName>
    <definedName name="Ｓ氷上郡折込部数">篠山・丹波!$AD$39</definedName>
    <definedName name="Ｓ兵庫区折込部数">中央・兵庫!$AD$34</definedName>
    <definedName name="Ｓ宝塚市折込部数">宝塚・芦屋!$AD$22</definedName>
    <definedName name="Ｓ北区折込部数">北・長田!$AD$24</definedName>
    <definedName name="Ｓ明石市折込部数">西区・明石!$AD$41</definedName>
    <definedName name="Ｙたつの市折込部数">竜・相・赤・佐!$X$18</definedName>
    <definedName name="Ｙ芦屋市折込部数">宝塚・芦屋!$X$31</definedName>
    <definedName name="Ｙ伊丹市折込部数">伊丹・川西!$X$23</definedName>
    <definedName name="Ｙ加古川折込部数">加古川・高砂!$X$27</definedName>
    <definedName name="Ｙ加西市折込部数">小・加・西・多・加!$X$40</definedName>
    <definedName name="Ｙ加東市折込部数">小・加・西・多・加!$X$22</definedName>
    <definedName name="Ｙ高砂市折込部数">加古川・高砂!$X$37</definedName>
    <definedName name="Ｙ佐用群折込部数">竜・相・赤・佐!$X$39</definedName>
    <definedName name="Ｙ三田市折込部数">三田!$X$24</definedName>
    <definedName name="Ｙ三木市折込部数">三木!$X$20</definedName>
    <definedName name="Y宍粟市折込部数">神・宍!$X$31</definedName>
    <definedName name="Ｙ篠山市折込部数">篠山・丹波!$X$24</definedName>
    <definedName name="Ｙ洲本市折込部数">淡・洲・南あわじ!$X$27</definedName>
    <definedName name="Ｙ洲本市折込部数３">淡・洲・南あわじ!$X$27</definedName>
    <definedName name="Ｙ小野市折込部数">小・加・西・多・加!$X$16</definedName>
    <definedName name="Y神崎郡折込部数">神・宍!$X$24</definedName>
    <definedName name="Ｙ須磨区折込部数">須磨・垂水!$X$24</definedName>
    <definedName name="Ｙ垂水区折込部数">須磨・垂水!$X$39</definedName>
    <definedName name="Ｙ西宮市配布部数">西宮!$X$28</definedName>
    <definedName name="Ｙ西区折込部数">西区・明石!$X$24</definedName>
    <definedName name="Ｙ西脇市折込部数">小・加・西・多・加!$X$27</definedName>
    <definedName name="Ｙ赤穂市折込部数">竜・相・赤・佐!$X$31</definedName>
    <definedName name="Ｙ川西市折込部数">伊丹・川西!$X$35</definedName>
    <definedName name="Ｙ川辺郡折込部数">宝塚・芦屋!$X$36</definedName>
    <definedName name="Ｙ相生市折込部数">竜・相・赤・佐!$X$24</definedName>
    <definedName name="Ｙ丹波市折込部数">篠山・丹波!$X$39</definedName>
    <definedName name="Ｙ淡路市折込部数">淡・洲・南あわじ!$X$21</definedName>
    <definedName name="Ｙ中央区折込部数">中央・兵庫!$X$22</definedName>
    <definedName name="Y朝来市折込部数">朝・養・美!$X$20</definedName>
    <definedName name="Ｙ長田区折込部数">北・長田!$X$39</definedName>
    <definedName name="Ｙ津名市折込部数">淡・洲・南あわじ!$X$21</definedName>
    <definedName name="Ｙ東灘区折込部数">東灘・灘!$X$23</definedName>
    <definedName name="Ｙ灘区折込部数">東灘・灘!$X$37</definedName>
    <definedName name="Ｙ南あわじ市折込部数">淡・洲・南あわじ!$X$39</definedName>
    <definedName name="Ｙ尼崎市折込部数">尼崎市!$X$31</definedName>
    <definedName name="Ｙ姫路市折込部数">姫路!$X$41</definedName>
    <definedName name="Ｙ兵庫区折込部数">中央・兵庫!$X$34</definedName>
    <definedName name="Ｙ宝塚市折込部数">宝塚・芦屋!$X$22</definedName>
    <definedName name="Ｙ北区折込部数">北・長田!$X$24</definedName>
    <definedName name="Ｙ明石市折込部数">西区・明石!$X$41</definedName>
    <definedName name="芦屋市折込部数">宝塚・芦屋!$AE$32</definedName>
    <definedName name="芦屋市部数">宝塚・芦屋!$AE$31</definedName>
    <definedName name="伊丹市・川西市配布計">伊丹・川西!$U$7</definedName>
    <definedName name="伊丹市折込部数">伊丹・川西!$AE$24</definedName>
    <definedName name="伊丹市部数">伊丹・川西!$AE$23</definedName>
    <definedName name="加古川市折込部数">加古川・高砂!$AE$28</definedName>
    <definedName name="加古川市部数">加古川・高砂!$AE$27</definedName>
    <definedName name="加西市折込部数">小・加・西・多・加!$AE$41</definedName>
    <definedName name="加西市部数">小・加・西・多・加!$AE$40</definedName>
    <definedName name="加東郡部数">小・加・西・多・加!$AE$22</definedName>
    <definedName name="加東市折込部数">小・加・西・多・加!$AE$23</definedName>
    <definedName name="高砂市折込部数">加古川・高砂!$AE$38</definedName>
    <definedName name="高砂市部数">加古川・高砂!$AE$37</definedName>
    <definedName name="佐用郡折込部数">竜・相・赤・佐!$AE$40</definedName>
    <definedName name="佐用郡部数">竜・相・赤・佐!$AE$39</definedName>
    <definedName name="三田市折込部数">三田!$AE$25</definedName>
    <definedName name="三田市部数">三田!$AE$24</definedName>
    <definedName name="三木市折込部数">三木!$AE$21</definedName>
    <definedName name="三木市部数">三木!$AE$20</definedName>
    <definedName name="宍粟市折込部数">神・宍!$AE$32</definedName>
    <definedName name="宍粟市部数">神・宍!$AE$31</definedName>
    <definedName name="篠山市折込部数">篠山・丹波!$AE$25</definedName>
    <definedName name="篠山市部数">篠山・丹波!$AE$24</definedName>
    <definedName name="洲本市折込部数">淡・洲・南あわじ!$AE$28</definedName>
    <definedName name="洲本市部数">淡・洲・南あわじ!$AE$27</definedName>
    <definedName name="小野市折込部数">小・加・西・多・加!$AE$17</definedName>
    <definedName name="小野市部数">小・加・西・多・加!$AE$16</definedName>
    <definedName name="神崎郡折込部数">神・宍!$AE$25</definedName>
    <definedName name="神崎郡部数">神・宍!$AE$24</definedName>
    <definedName name="須磨区折込部数">須磨・垂水!$AE$25</definedName>
    <definedName name="須磨区部数">須磨・垂水!$AE$24</definedName>
    <definedName name="垂水区折込部数">須磨・垂水!$AE$40</definedName>
    <definedName name="垂水区部数">須磨・垂水!$AE$39</definedName>
    <definedName name="西宮市配布計">西宮!$U$7</definedName>
    <definedName name="西宮市部数">西宮!$AE$28</definedName>
    <definedName name="西宮折込部数">西宮!$AE$29</definedName>
    <definedName name="西区折込部数">西区・明石!$AE$25</definedName>
    <definedName name="西区部数">西区・明石!$AE$24</definedName>
    <definedName name="西脇市折込部数">小・加・西・多・加!$AE$28</definedName>
    <definedName name="西脇市部数">小・加・西・多・加!$AE$27</definedName>
    <definedName name="赤穂市折込部数">竜・相・赤・佐!$AE$32</definedName>
    <definedName name="赤穂市部数">竜・相・赤・佐!$AE$31</definedName>
    <definedName name="川西市折込部数">伊丹・川西!$AE$36</definedName>
    <definedName name="川西市部数">伊丹・川西!$AE$35</definedName>
    <definedName name="川辺郡折込部数">宝塚・芦屋!$AE$37</definedName>
    <definedName name="川辺郡部数">宝塚・芦屋!$AE$36</definedName>
    <definedName name="相生市折込部数">竜・相・赤・佐!$AE$25</definedName>
    <definedName name="相生市部数">竜・相・赤・佐!$AE$24</definedName>
    <definedName name="多可郡折込部数">小・加・西・多・加!$AE$35</definedName>
    <definedName name="多可郡部数">小・加・西・多・加!$AE$34</definedName>
    <definedName name="丹波市折込部数">篠山・丹波!$AE$40</definedName>
    <definedName name="丹波市部数">篠山・丹波!$AE$39</definedName>
    <definedName name="淡路市折込部数">淡・洲・南あわじ!$AE$22</definedName>
    <definedName name="淡路市部数">淡・洲・南あわじ!$AE$21</definedName>
    <definedName name="中央区部数">中央・兵庫!$AE$22</definedName>
    <definedName name="朝来市折込部数">朝・養・美!$AE$21</definedName>
    <definedName name="朝来市部数">朝・養・美!$AE$20</definedName>
    <definedName name="長田区折込部数">北・長田!$AE$40</definedName>
    <definedName name="長田区部数">北・長田!$AE$39</definedName>
    <definedName name="東灘区・灘区配布枚数">東灘・灘!$U$7</definedName>
    <definedName name="東灘区折込部数">東灘・灘!$AE$24</definedName>
    <definedName name="東灘区部数">東灘・灘!$AE$23</definedName>
    <definedName name="灘区折込部数">東灘・灘!$AE$38</definedName>
    <definedName name="灘区部数">東灘・灘!$AE$37</definedName>
    <definedName name="南あわじ市折込部数">淡・洲・南あわじ!$AE$40</definedName>
    <definedName name="南あわじ市部数">淡・洲・南あわじ!$AE$39</definedName>
    <definedName name="尼崎市折込部数" localSheetId="25">'日経 (神戸・明石・三田)'!$AE$40</definedName>
    <definedName name="尼崎市折込部数" localSheetId="26">'日経（ 東播・三木・北播・姫路・西播・神崎）'!$AE$41</definedName>
    <definedName name="尼崎市折込部数" localSheetId="24">'日経(阪神）'!$AE$42</definedName>
    <definedName name="尼崎市折込部数">尼崎市!$AE$32</definedName>
    <definedName name="尼崎市配布計" localSheetId="25">'日経 (神戸・明石・三田)'!$U$7</definedName>
    <definedName name="尼崎市配布計" localSheetId="26">'日経（ 東播・三木・北播・姫路・西播・神崎）'!$U$7</definedName>
    <definedName name="尼崎市配布計" localSheetId="24">'日経(阪神）'!$U$7</definedName>
    <definedName name="尼崎市配布計">尼崎市!$U$7</definedName>
    <definedName name="尼崎市部数">尼崎市!$AE$31</definedName>
    <definedName name="美方郡折込部数">朝・養・美!$AE$44</definedName>
    <definedName name="美方郡部数">朝・養・美!$AE$43</definedName>
    <definedName name="姫路市折込部数">姫路!$AE$42</definedName>
    <definedName name="姫路市部数">姫路!$AE$41</definedName>
    <definedName name="兵庫区部数">中央・兵庫!$AE$34</definedName>
    <definedName name="宝塚市・芦屋市配布計">宝塚・芦屋!$U$7</definedName>
    <definedName name="宝塚市折込部数">宝塚・芦屋!$AE$23</definedName>
    <definedName name="宝塚市部数">宝塚・芦屋!$AE$22</definedName>
    <definedName name="豊岡市折込部数">豊岡!$AE$28</definedName>
    <definedName name="豊岡市部数">豊岡!$AE$27</definedName>
    <definedName name="北区折込部数">北・長田!$AE$25</definedName>
    <definedName name="北区部数">北・長田!$AE$24</definedName>
    <definedName name="明石市折込部数">西区・明石!$AE$42</definedName>
    <definedName name="明石市部数">西区・明石!$AE$41</definedName>
    <definedName name="養父市折込部数">朝・養・美!$AE$32</definedName>
    <definedName name="養父市部数">朝・養・美!$AE$31</definedName>
    <definedName name="竜野市折込部数">竜・相・赤・佐!$AE$19</definedName>
    <definedName name="竜野市部数">竜・相・赤・佐!$AE$18</definedName>
  </definedNames>
  <calcPr calcId="191029"/>
</workbook>
</file>

<file path=xl/calcChain.xml><?xml version="1.0" encoding="utf-8"?>
<calcChain xmlns="http://schemas.openxmlformats.org/spreadsheetml/2006/main">
  <c r="V34" i="12" l="1"/>
  <c r="H64" i="21" s="1"/>
  <c r="H65" i="21" s="1"/>
  <c r="X34" i="12"/>
  <c r="I64" i="21" s="1"/>
  <c r="I65" i="21" s="1"/>
  <c r="V36" i="28"/>
  <c r="X36" i="28"/>
  <c r="D5" i="1"/>
  <c r="R34" i="12"/>
  <c r="D27" i="26"/>
  <c r="F27" i="26"/>
  <c r="F33" i="26"/>
  <c r="F39" i="26"/>
  <c r="D39" i="26"/>
  <c r="R28" i="4" l="1"/>
  <c r="V28" i="4"/>
  <c r="P28" i="4"/>
  <c r="AB19" i="26"/>
  <c r="K72" i="21"/>
  <c r="J72" i="21"/>
  <c r="K69" i="21"/>
  <c r="J69" i="21"/>
  <c r="K65" i="21"/>
  <c r="J65" i="21"/>
  <c r="J62" i="21"/>
  <c r="K53" i="21"/>
  <c r="J53" i="21"/>
  <c r="K51" i="21"/>
  <c r="J51" i="21"/>
  <c r="K48" i="21"/>
  <c r="J48" i="21"/>
  <c r="J39" i="21"/>
  <c r="K37" i="21"/>
  <c r="P56" i="21"/>
  <c r="AD43" i="18"/>
  <c r="AB43" i="18"/>
  <c r="D17" i="19"/>
  <c r="D27" i="19"/>
  <c r="AD17" i="19"/>
  <c r="AB17" i="19"/>
  <c r="X17" i="19"/>
  <c r="V17" i="19"/>
  <c r="R17" i="19"/>
  <c r="P17" i="19"/>
  <c r="L17" i="19"/>
  <c r="J17" i="19"/>
  <c r="F17" i="19"/>
  <c r="AE18" i="19" s="1"/>
  <c r="K73" i="21" l="1"/>
  <c r="AE17" i="19"/>
  <c r="J73" i="21"/>
  <c r="B46" i="21"/>
  <c r="M71" i="21"/>
  <c r="L71" i="21"/>
  <c r="AD41" i="25"/>
  <c r="L41" i="25"/>
  <c r="R34" i="25"/>
  <c r="X22" i="25"/>
  <c r="V28" i="25"/>
  <c r="V22" i="25"/>
  <c r="O21" i="21" l="1"/>
  <c r="X28" i="25"/>
  <c r="AB41" i="25"/>
  <c r="N21" i="21" s="1"/>
  <c r="AD19" i="26" l="1"/>
  <c r="P34" i="25" l="1"/>
  <c r="J41" i="25"/>
  <c r="J28" i="25"/>
  <c r="D28" i="4" l="1"/>
  <c r="P31" i="1"/>
  <c r="R31" i="1"/>
  <c r="X31" i="1"/>
  <c r="AB31" i="1"/>
  <c r="J16" i="21" s="1"/>
  <c r="AD31" i="1"/>
  <c r="K16" i="21" s="1"/>
  <c r="J31" i="1"/>
  <c r="L31" i="1"/>
  <c r="D5" i="3" l="1"/>
  <c r="N19" i="21" l="1"/>
  <c r="O19" i="21" l="1"/>
  <c r="V24" i="7" l="1"/>
  <c r="D7" i="15" l="1"/>
  <c r="D5" i="15"/>
  <c r="D5" i="2"/>
  <c r="N18" i="21" l="1"/>
  <c r="L28" i="25"/>
  <c r="N17" i="21"/>
  <c r="O17" i="21" l="1"/>
  <c r="O18" i="21"/>
  <c r="D5" i="18"/>
  <c r="D5" i="17"/>
  <c r="R39" i="26" l="1"/>
  <c r="O13" i="21" l="1"/>
  <c r="P39" i="26"/>
  <c r="N13" i="21" s="1"/>
  <c r="D40" i="28" l="1"/>
  <c r="R23" i="28"/>
  <c r="F29" i="28"/>
  <c r="L22" i="28"/>
  <c r="L27" i="28"/>
  <c r="L34" i="28"/>
  <c r="L40" i="28"/>
  <c r="X40" i="28"/>
  <c r="X28" i="28" l="1"/>
  <c r="O35" i="21" s="1"/>
  <c r="V28" i="28"/>
  <c r="N35" i="21" l="1"/>
  <c r="L23" i="2" l="1"/>
  <c r="F21" i="20"/>
  <c r="AD40" i="28"/>
  <c r="AD35" i="28"/>
  <c r="AD27" i="28"/>
  <c r="AD19" i="28"/>
  <c r="R18" i="28"/>
  <c r="F40" i="28"/>
  <c r="X33" i="26"/>
  <c r="R23" i="26"/>
  <c r="L39" i="26"/>
  <c r="L29" i="26"/>
  <c r="L24" i="26"/>
  <c r="F21" i="26"/>
  <c r="F41" i="25"/>
  <c r="AE43" i="25" s="1"/>
  <c r="AE42" i="28" l="1"/>
  <c r="D5" i="5"/>
  <c r="P5" i="2" l="1"/>
  <c r="P5" i="3"/>
  <c r="P5" i="4"/>
  <c r="P5" i="5"/>
  <c r="P5" i="6"/>
  <c r="P5" i="7"/>
  <c r="P5" i="8"/>
  <c r="P5" i="9"/>
  <c r="P5" i="10"/>
  <c r="P5" i="11"/>
  <c r="P5" i="12"/>
  <c r="P5" i="13"/>
  <c r="P5" i="14"/>
  <c r="P5" i="15"/>
  <c r="P5" i="16"/>
  <c r="P5" i="17"/>
  <c r="P5" i="18"/>
  <c r="P5" i="19"/>
  <c r="P5" i="20"/>
  <c r="P5" i="25"/>
  <c r="P5" i="26"/>
  <c r="P5" i="28"/>
  <c r="P5" i="1"/>
  <c r="P7" i="2" l="1"/>
  <c r="P7" i="3"/>
  <c r="P7" i="4"/>
  <c r="P7" i="5"/>
  <c r="P7" i="6"/>
  <c r="P7" i="7"/>
  <c r="P7" i="8"/>
  <c r="P7" i="9"/>
  <c r="P7" i="10"/>
  <c r="P7" i="11"/>
  <c r="P7" i="12"/>
  <c r="P7" i="13"/>
  <c r="P7" i="14"/>
  <c r="P7" i="15"/>
  <c r="P7" i="16"/>
  <c r="P7" i="17"/>
  <c r="P7" i="18"/>
  <c r="P7" i="19"/>
  <c r="P7" i="20"/>
  <c r="P7" i="25"/>
  <c r="P7" i="26"/>
  <c r="P7" i="28"/>
  <c r="P7" i="1"/>
  <c r="D5" i="4" l="1"/>
  <c r="D5" i="6"/>
  <c r="D5" i="7"/>
  <c r="D5" i="8"/>
  <c r="D5" i="9"/>
  <c r="D5" i="10"/>
  <c r="D5" i="11"/>
  <c r="D5" i="12"/>
  <c r="D5" i="13"/>
  <c r="D5" i="14"/>
  <c r="D5" i="16"/>
  <c r="D5" i="19"/>
  <c r="D5" i="20"/>
  <c r="D5" i="25"/>
  <c r="D5" i="26"/>
  <c r="D5" i="28"/>
  <c r="D7" i="2"/>
  <c r="D7" i="3"/>
  <c r="D7" i="4"/>
  <c r="D7" i="5"/>
  <c r="D7" i="6"/>
  <c r="D7" i="7"/>
  <c r="D7" i="8"/>
  <c r="D7" i="9"/>
  <c r="D7" i="10"/>
  <c r="D7" i="11"/>
  <c r="D7" i="12"/>
  <c r="D7" i="13"/>
  <c r="D7" i="14"/>
  <c r="D7" i="16"/>
  <c r="D7" i="17"/>
  <c r="D7" i="18"/>
  <c r="D7" i="19"/>
  <c r="D7" i="20"/>
  <c r="D7" i="25"/>
  <c r="D7" i="26"/>
  <c r="D7" i="28"/>
  <c r="D7" i="1"/>
  <c r="P75" i="21" l="1"/>
  <c r="D27" i="10" l="1"/>
  <c r="B26" i="21" s="1"/>
  <c r="AB41" i="15"/>
  <c r="J35" i="21" s="1"/>
  <c r="AD41" i="15"/>
  <c r="J28" i="4"/>
  <c r="D21" i="21" s="1"/>
  <c r="AB40" i="28"/>
  <c r="V40" i="28"/>
  <c r="J40" i="28"/>
  <c r="AB35" i="28"/>
  <c r="J34" i="28"/>
  <c r="D29" i="28"/>
  <c r="AB27" i="28"/>
  <c r="J27" i="28"/>
  <c r="N29" i="21" s="1"/>
  <c r="P23" i="28"/>
  <c r="J22" i="28"/>
  <c r="AB19" i="28"/>
  <c r="P18" i="28"/>
  <c r="P35" i="2"/>
  <c r="F18" i="21" s="1"/>
  <c r="J35" i="2"/>
  <c r="D18" i="21" s="1"/>
  <c r="V35" i="2"/>
  <c r="H18" i="21" s="1"/>
  <c r="AB35" i="2"/>
  <c r="J18" i="21" s="1"/>
  <c r="R35" i="2"/>
  <c r="G18" i="21" s="1"/>
  <c r="O12" i="21"/>
  <c r="F39" i="8"/>
  <c r="C12" i="21" s="1"/>
  <c r="E16" i="21"/>
  <c r="R41" i="15"/>
  <c r="G35" i="21" s="1"/>
  <c r="X41" i="15"/>
  <c r="I35" i="21" s="1"/>
  <c r="O9" i="21"/>
  <c r="O10" i="21"/>
  <c r="O5" i="21"/>
  <c r="O6" i="21"/>
  <c r="O8" i="21"/>
  <c r="O11" i="21"/>
  <c r="O25" i="21"/>
  <c r="O22" i="21"/>
  <c r="X21" i="20"/>
  <c r="I51" i="21" s="1"/>
  <c r="R27" i="19"/>
  <c r="G46" i="21" s="1"/>
  <c r="X31" i="18"/>
  <c r="I47" i="21" s="1"/>
  <c r="X24" i="17"/>
  <c r="I67" i="21" s="1"/>
  <c r="R18" i="16"/>
  <c r="G36" i="21" s="1"/>
  <c r="R24" i="14"/>
  <c r="G42" i="21" s="1"/>
  <c r="R24" i="13"/>
  <c r="G22" i="21" s="1"/>
  <c r="R16" i="12"/>
  <c r="G29" i="21" s="1"/>
  <c r="R20" i="11"/>
  <c r="G28" i="21" s="1"/>
  <c r="R27" i="10"/>
  <c r="G26" i="21" s="1"/>
  <c r="R24" i="9"/>
  <c r="G13" i="21" s="1"/>
  <c r="R24" i="8"/>
  <c r="G11" i="21" s="1"/>
  <c r="R24" i="7"/>
  <c r="G9" i="21" s="1"/>
  <c r="R22" i="6"/>
  <c r="G7" i="21" s="1"/>
  <c r="R23" i="5"/>
  <c r="G5" i="21" s="1"/>
  <c r="G21" i="21"/>
  <c r="R22" i="3"/>
  <c r="G19" i="21" s="1"/>
  <c r="E17" i="21"/>
  <c r="R23" i="2"/>
  <c r="F35" i="2"/>
  <c r="C18" i="21" s="1"/>
  <c r="L35" i="2"/>
  <c r="X35" i="2"/>
  <c r="I18" i="21" s="1"/>
  <c r="AD35" i="2"/>
  <c r="K18" i="21" s="1"/>
  <c r="G16" i="21"/>
  <c r="AD41" i="9"/>
  <c r="K25" i="21" s="1"/>
  <c r="R34" i="6"/>
  <c r="G8" i="21" s="1"/>
  <c r="D35" i="2"/>
  <c r="B18" i="21" s="1"/>
  <c r="F23" i="2"/>
  <c r="C17" i="21" s="1"/>
  <c r="X23" i="2"/>
  <c r="I17" i="21" s="1"/>
  <c r="AD23" i="2"/>
  <c r="K17" i="21" s="1"/>
  <c r="AB23" i="2"/>
  <c r="J17" i="21" s="1"/>
  <c r="V23" i="2"/>
  <c r="H17" i="21" s="1"/>
  <c r="P23" i="2"/>
  <c r="F17" i="21" s="1"/>
  <c r="J23" i="2"/>
  <c r="D17" i="21" s="1"/>
  <c r="D23" i="2"/>
  <c r="B17" i="21" s="1"/>
  <c r="D37" i="10"/>
  <c r="B27" i="21" s="1"/>
  <c r="P37" i="10"/>
  <c r="F27" i="21" s="1"/>
  <c r="J27" i="10"/>
  <c r="D26" i="21" s="1"/>
  <c r="J37" i="10"/>
  <c r="D27" i="21" s="1"/>
  <c r="V27" i="10"/>
  <c r="H26" i="21" s="1"/>
  <c r="V37" i="10"/>
  <c r="H27" i="21" s="1"/>
  <c r="F27" i="10"/>
  <c r="C26" i="21" s="1"/>
  <c r="L27" i="10"/>
  <c r="E26" i="21" s="1"/>
  <c r="F37" i="10"/>
  <c r="C27" i="21" s="1"/>
  <c r="L37" i="10"/>
  <c r="E27" i="21" s="1"/>
  <c r="R37" i="10"/>
  <c r="G27" i="21" s="1"/>
  <c r="X27" i="10"/>
  <c r="X37" i="10"/>
  <c r="I27" i="21" s="1"/>
  <c r="P27" i="10"/>
  <c r="F26" i="21" s="1"/>
  <c r="AD27" i="10"/>
  <c r="AD37" i="10"/>
  <c r="F24" i="13"/>
  <c r="X24" i="13"/>
  <c r="I22" i="21" s="1"/>
  <c r="L24" i="13"/>
  <c r="J24" i="13"/>
  <c r="D22" i="21" s="1"/>
  <c r="V24" i="13"/>
  <c r="H22" i="21" s="1"/>
  <c r="D24" i="13"/>
  <c r="B22" i="21" s="1"/>
  <c r="P24" i="13"/>
  <c r="F22" i="21" s="1"/>
  <c r="P20" i="11"/>
  <c r="F28" i="21" s="1"/>
  <c r="J20" i="11"/>
  <c r="D28" i="21" s="1"/>
  <c r="D20" i="11"/>
  <c r="B28" i="21" s="1"/>
  <c r="V20" i="11"/>
  <c r="F20" i="11"/>
  <c r="C28" i="21" s="1"/>
  <c r="L20" i="11"/>
  <c r="E28" i="21" s="1"/>
  <c r="X20" i="11"/>
  <c r="I28" i="21" s="1"/>
  <c r="AD20" i="11"/>
  <c r="J16" i="12"/>
  <c r="D29" i="21" s="1"/>
  <c r="F22" i="12"/>
  <c r="C30" i="21" s="1"/>
  <c r="X22" i="12"/>
  <c r="D22" i="12"/>
  <c r="B30" i="21" s="1"/>
  <c r="X39" i="20"/>
  <c r="I53" i="21" s="1"/>
  <c r="R39" i="20"/>
  <c r="G53" i="21" s="1"/>
  <c r="L39" i="20"/>
  <c r="E53" i="21" s="1"/>
  <c r="F39" i="20"/>
  <c r="C53" i="21" s="1"/>
  <c r="X39" i="14"/>
  <c r="I43" i="21" s="1"/>
  <c r="R39" i="14"/>
  <c r="G43" i="21" s="1"/>
  <c r="L39" i="14"/>
  <c r="E43" i="21" s="1"/>
  <c r="F39" i="14"/>
  <c r="C43" i="21" s="1"/>
  <c r="AD18" i="16"/>
  <c r="K36" i="21" s="1"/>
  <c r="N22" i="21"/>
  <c r="AD31" i="17"/>
  <c r="K39" i="21" s="1"/>
  <c r="X31" i="17"/>
  <c r="I39" i="21" s="1"/>
  <c r="R31" i="17"/>
  <c r="G39" i="21" s="1"/>
  <c r="L31" i="17"/>
  <c r="E39" i="21" s="1"/>
  <c r="F31" i="17"/>
  <c r="V31" i="17"/>
  <c r="H39" i="21" s="1"/>
  <c r="P31" i="17"/>
  <c r="F39" i="21" s="1"/>
  <c r="J31" i="17"/>
  <c r="D39" i="21" s="1"/>
  <c r="D31" i="17"/>
  <c r="B39" i="21" s="1"/>
  <c r="X18" i="16"/>
  <c r="I36" i="21" s="1"/>
  <c r="L18" i="16"/>
  <c r="E36" i="21" s="1"/>
  <c r="F18" i="16"/>
  <c r="C36" i="21" s="1"/>
  <c r="X24" i="16"/>
  <c r="I37" i="21" s="1"/>
  <c r="L24" i="16"/>
  <c r="E37" i="21" s="1"/>
  <c r="F24" i="16"/>
  <c r="C37" i="21" s="1"/>
  <c r="AD31" i="16"/>
  <c r="K38" i="21" s="1"/>
  <c r="X31" i="16"/>
  <c r="I38" i="21" s="1"/>
  <c r="R31" i="16"/>
  <c r="G38" i="21" s="1"/>
  <c r="L31" i="16"/>
  <c r="E38" i="21" s="1"/>
  <c r="F31" i="16"/>
  <c r="C38" i="21" s="1"/>
  <c r="AB18" i="16"/>
  <c r="J36" i="21" s="1"/>
  <c r="AB31" i="16"/>
  <c r="J38" i="21" s="1"/>
  <c r="V18" i="16"/>
  <c r="H36" i="21" s="1"/>
  <c r="V24" i="16"/>
  <c r="H37" i="21" s="1"/>
  <c r="V31" i="16"/>
  <c r="H38" i="21" s="1"/>
  <c r="P41" i="15"/>
  <c r="F35" i="21" s="1"/>
  <c r="P18" i="16"/>
  <c r="F36" i="21" s="1"/>
  <c r="P31" i="16"/>
  <c r="F38" i="21" s="1"/>
  <c r="J18" i="16"/>
  <c r="D36" i="21" s="1"/>
  <c r="J24" i="16"/>
  <c r="D37" i="21" s="1"/>
  <c r="J31" i="16"/>
  <c r="D38" i="21" s="1"/>
  <c r="D41" i="15"/>
  <c r="D18" i="16"/>
  <c r="B36" i="21" s="1"/>
  <c r="D24" i="16"/>
  <c r="B37" i="21" s="1"/>
  <c r="D31" i="16"/>
  <c r="B38" i="21" s="1"/>
  <c r="M72" i="21"/>
  <c r="L72" i="21"/>
  <c r="X43" i="18"/>
  <c r="R43" i="18"/>
  <c r="L43" i="18"/>
  <c r="E71" i="21" s="1"/>
  <c r="E72" i="21" s="1"/>
  <c r="F43" i="18"/>
  <c r="C71" i="21" s="1"/>
  <c r="C72" i="21" s="1"/>
  <c r="O72" i="21"/>
  <c r="X39" i="16"/>
  <c r="I68" i="21" s="1"/>
  <c r="G69" i="21"/>
  <c r="L24" i="17"/>
  <c r="E67" i="21" s="1"/>
  <c r="E69" i="21" s="1"/>
  <c r="F24" i="17"/>
  <c r="F39" i="16"/>
  <c r="C68" i="21" s="1"/>
  <c r="M69" i="21"/>
  <c r="G64" i="21"/>
  <c r="L34" i="12"/>
  <c r="F34" i="12"/>
  <c r="C64" i="21" s="1"/>
  <c r="C65" i="21" s="1"/>
  <c r="O61" i="21"/>
  <c r="X36" i="3"/>
  <c r="I61" i="21" s="1"/>
  <c r="I62" i="21" s="1"/>
  <c r="F36" i="3"/>
  <c r="C61" i="21" s="1"/>
  <c r="C62" i="21" s="1"/>
  <c r="V43" i="18"/>
  <c r="P43" i="18"/>
  <c r="F71" i="21" s="1"/>
  <c r="F72" i="21" s="1"/>
  <c r="J43" i="18"/>
  <c r="D71" i="21" s="1"/>
  <c r="D72" i="21" s="1"/>
  <c r="D43" i="18"/>
  <c r="B71" i="21" s="1"/>
  <c r="B72" i="21" s="1"/>
  <c r="N72" i="21"/>
  <c r="V24" i="17"/>
  <c r="H67" i="21" s="1"/>
  <c r="V39" i="16"/>
  <c r="H68" i="21" s="1"/>
  <c r="F69" i="21"/>
  <c r="J24" i="17"/>
  <c r="D67" i="21" s="1"/>
  <c r="D69" i="21" s="1"/>
  <c r="D24" i="17"/>
  <c r="B67" i="21" s="1"/>
  <c r="D39" i="16"/>
  <c r="B68" i="21" s="1"/>
  <c r="L69" i="21"/>
  <c r="P34" i="12"/>
  <c r="J34" i="12"/>
  <c r="D64" i="21" s="1"/>
  <c r="D65" i="21" s="1"/>
  <c r="D34" i="12"/>
  <c r="AE34" i="12" s="1"/>
  <c r="L65" i="21"/>
  <c r="N61" i="21"/>
  <c r="V36" i="3"/>
  <c r="H61" i="21" s="1"/>
  <c r="H62" i="21" s="1"/>
  <c r="D36" i="3"/>
  <c r="B61" i="21" s="1"/>
  <c r="B62" i="21" s="1"/>
  <c r="L62" i="21"/>
  <c r="F62" i="21"/>
  <c r="D62" i="21"/>
  <c r="M65" i="21"/>
  <c r="AD27" i="19"/>
  <c r="K46" i="21" s="1"/>
  <c r="X27" i="19"/>
  <c r="I46" i="21" s="1"/>
  <c r="L27" i="19"/>
  <c r="E46" i="21" s="1"/>
  <c r="F27" i="19"/>
  <c r="AD31" i="18"/>
  <c r="K47" i="21" s="1"/>
  <c r="R31" i="18"/>
  <c r="G47" i="21" s="1"/>
  <c r="L31" i="18"/>
  <c r="E47" i="21" s="1"/>
  <c r="F31" i="18"/>
  <c r="C47" i="21" s="1"/>
  <c r="X20" i="18"/>
  <c r="I48" i="21" s="1"/>
  <c r="R20" i="18"/>
  <c r="G48" i="21" s="1"/>
  <c r="L20" i="18"/>
  <c r="E48" i="21" s="1"/>
  <c r="F20" i="18"/>
  <c r="C48" i="21" s="1"/>
  <c r="V39" i="20"/>
  <c r="H53" i="21" s="1"/>
  <c r="P39" i="20"/>
  <c r="F53" i="21" s="1"/>
  <c r="J39" i="20"/>
  <c r="D53" i="21" s="1"/>
  <c r="D39" i="20"/>
  <c r="B53" i="21" s="1"/>
  <c r="V21" i="20"/>
  <c r="H51" i="21" s="1"/>
  <c r="F51" i="21"/>
  <c r="G51" i="21"/>
  <c r="L21" i="20"/>
  <c r="E51" i="21" s="1"/>
  <c r="J21" i="20"/>
  <c r="D51" i="21" s="1"/>
  <c r="C51" i="21"/>
  <c r="AD27" i="20"/>
  <c r="K52" i="21" s="1"/>
  <c r="K54" i="21" s="1"/>
  <c r="X27" i="20"/>
  <c r="I52" i="21" s="1"/>
  <c r="R27" i="20"/>
  <c r="G52" i="21" s="1"/>
  <c r="L27" i="20"/>
  <c r="E52" i="21" s="1"/>
  <c r="F27" i="20"/>
  <c r="C52" i="21" s="1"/>
  <c r="AB27" i="20"/>
  <c r="J52" i="21" s="1"/>
  <c r="J54" i="21" s="1"/>
  <c r="P27" i="20"/>
  <c r="F52" i="21" s="1"/>
  <c r="J27" i="20"/>
  <c r="D52" i="21" s="1"/>
  <c r="D27" i="20"/>
  <c r="B52" i="21" s="1"/>
  <c r="N54" i="21"/>
  <c r="O54" i="21"/>
  <c r="V20" i="18"/>
  <c r="H48" i="21" s="1"/>
  <c r="P20" i="18"/>
  <c r="F48" i="21" s="1"/>
  <c r="J20" i="18"/>
  <c r="D48" i="21" s="1"/>
  <c r="D20" i="18"/>
  <c r="B48" i="21" s="1"/>
  <c r="J27" i="19"/>
  <c r="J31" i="18"/>
  <c r="D47" i="21" s="1"/>
  <c r="P27" i="19"/>
  <c r="F46" i="21" s="1"/>
  <c r="P31" i="18"/>
  <c r="F47" i="21" s="1"/>
  <c r="V27" i="19"/>
  <c r="H46" i="21" s="1"/>
  <c r="V31" i="18"/>
  <c r="H47" i="21" s="1"/>
  <c r="AB27" i="19"/>
  <c r="J46" i="21" s="1"/>
  <c r="AB31" i="18"/>
  <c r="J47" i="21" s="1"/>
  <c r="N49" i="21"/>
  <c r="O49" i="21"/>
  <c r="D31" i="18"/>
  <c r="B47" i="21" s="1"/>
  <c r="P23" i="5"/>
  <c r="F5" i="21" s="1"/>
  <c r="P34" i="6"/>
  <c r="F8" i="21" s="1"/>
  <c r="P24" i="7"/>
  <c r="F9" i="21" s="1"/>
  <c r="P37" i="5"/>
  <c r="F6" i="21" s="1"/>
  <c r="P22" i="6"/>
  <c r="F7" i="21" s="1"/>
  <c r="P24" i="9"/>
  <c r="F13" i="21" s="1"/>
  <c r="P22" i="3"/>
  <c r="F19" i="21" s="1"/>
  <c r="P31" i="3"/>
  <c r="F20" i="21" s="1"/>
  <c r="F21" i="21"/>
  <c r="P41" i="9"/>
  <c r="F25" i="21" s="1"/>
  <c r="P16" i="12"/>
  <c r="F29" i="21" s="1"/>
  <c r="P40" i="12"/>
  <c r="F31" i="21" s="1"/>
  <c r="P27" i="12"/>
  <c r="F32" i="21" s="1"/>
  <c r="P24" i="14"/>
  <c r="F42" i="21" s="1"/>
  <c r="P39" i="14"/>
  <c r="F43" i="21" s="1"/>
  <c r="J22" i="3"/>
  <c r="J31" i="3"/>
  <c r="D20" i="21" s="1"/>
  <c r="J23" i="5"/>
  <c r="D5" i="21" s="1"/>
  <c r="J37" i="5"/>
  <c r="D6" i="21" s="1"/>
  <c r="J34" i="6"/>
  <c r="D8" i="21" s="1"/>
  <c r="J39" i="7"/>
  <c r="D10" i="21" s="1"/>
  <c r="J24" i="8"/>
  <c r="D11" i="21" s="1"/>
  <c r="J39" i="8"/>
  <c r="D12" i="21" s="1"/>
  <c r="J22" i="6"/>
  <c r="D7" i="21" s="1"/>
  <c r="J24" i="7"/>
  <c r="D9" i="21" s="1"/>
  <c r="J24" i="9"/>
  <c r="D13" i="21" s="1"/>
  <c r="J27" i="12"/>
  <c r="D32" i="21" s="1"/>
  <c r="J40" i="12"/>
  <c r="D31" i="21" s="1"/>
  <c r="J24" i="14"/>
  <c r="D42" i="21" s="1"/>
  <c r="J39" i="14"/>
  <c r="D43" i="21" s="1"/>
  <c r="AB24" i="9"/>
  <c r="J13" i="21" s="1"/>
  <c r="AB23" i="5"/>
  <c r="J5" i="21" s="1"/>
  <c r="AB37" i="5"/>
  <c r="J6" i="21" s="1"/>
  <c r="AB22" i="6"/>
  <c r="J7" i="21" s="1"/>
  <c r="AB39" i="7"/>
  <c r="J10" i="21" s="1"/>
  <c r="AB34" i="6"/>
  <c r="J8" i="21" s="1"/>
  <c r="AB24" i="8"/>
  <c r="J11" i="21" s="1"/>
  <c r="AB39" i="8"/>
  <c r="J12" i="21" s="1"/>
  <c r="AB22" i="3"/>
  <c r="J19" i="21" s="1"/>
  <c r="AB31" i="3"/>
  <c r="J20" i="21" s="1"/>
  <c r="AB28" i="4"/>
  <c r="J21" i="21" s="1"/>
  <c r="AB24" i="14"/>
  <c r="J42" i="21" s="1"/>
  <c r="AB39" i="14"/>
  <c r="J43" i="21" s="1"/>
  <c r="AB41" i="9"/>
  <c r="J25" i="21" s="1"/>
  <c r="AB40" i="12"/>
  <c r="J31" i="21" s="1"/>
  <c r="D23" i="5"/>
  <c r="B5" i="21" s="1"/>
  <c r="D37" i="5"/>
  <c r="B6" i="21" s="1"/>
  <c r="D22" i="6"/>
  <c r="B7" i="21" s="1"/>
  <c r="D34" i="6"/>
  <c r="B8" i="21" s="1"/>
  <c r="D24" i="8"/>
  <c r="B11" i="21" s="1"/>
  <c r="D39" i="8"/>
  <c r="B12" i="21" s="1"/>
  <c r="D24" i="7"/>
  <c r="B9" i="21" s="1"/>
  <c r="D39" i="7"/>
  <c r="B10" i="21" s="1"/>
  <c r="D16" i="12"/>
  <c r="B29" i="21" s="1"/>
  <c r="D40" i="12"/>
  <c r="B31" i="21" s="1"/>
  <c r="D27" i="12"/>
  <c r="B32" i="21" s="1"/>
  <c r="B21" i="21"/>
  <c r="D31" i="1"/>
  <c r="B16" i="21" s="1"/>
  <c r="D22" i="3"/>
  <c r="B19" i="21" s="1"/>
  <c r="D31" i="3"/>
  <c r="B20" i="21" s="1"/>
  <c r="D39" i="14"/>
  <c r="B43" i="21" s="1"/>
  <c r="V23" i="5"/>
  <c r="H5" i="21" s="1"/>
  <c r="V37" i="5"/>
  <c r="H6" i="21" s="1"/>
  <c r="V22" i="6"/>
  <c r="H7" i="21" s="1"/>
  <c r="V34" i="6"/>
  <c r="H8" i="21" s="1"/>
  <c r="H9" i="21"/>
  <c r="V16" i="12"/>
  <c r="H29" i="21" s="1"/>
  <c r="V40" i="12"/>
  <c r="H31" i="21" s="1"/>
  <c r="V31" i="1"/>
  <c r="H16" i="21" s="1"/>
  <c r="V22" i="3"/>
  <c r="H19" i="21" s="1"/>
  <c r="V31" i="3"/>
  <c r="H20" i="21" s="1"/>
  <c r="V24" i="14"/>
  <c r="H42" i="21" s="1"/>
  <c r="V39" i="14"/>
  <c r="D41" i="25"/>
  <c r="AE42" i="25" s="1"/>
  <c r="N20" i="21"/>
  <c r="D21" i="26"/>
  <c r="N5" i="21" s="1"/>
  <c r="J39" i="26"/>
  <c r="N6" i="21"/>
  <c r="N8" i="21"/>
  <c r="J24" i="26"/>
  <c r="N9" i="21" s="1"/>
  <c r="J29" i="26"/>
  <c r="N10" i="21" s="1"/>
  <c r="P23" i="26"/>
  <c r="N12" i="21" s="1"/>
  <c r="N44" i="21"/>
  <c r="AD22" i="3"/>
  <c r="K19" i="21" s="1"/>
  <c r="AD31" i="3"/>
  <c r="K20" i="21" s="1"/>
  <c r="AD28" i="4"/>
  <c r="K21" i="21" s="1"/>
  <c r="AD23" i="5"/>
  <c r="K5" i="21" s="1"/>
  <c r="AD37" i="5"/>
  <c r="K6" i="21" s="1"/>
  <c r="AD22" i="6"/>
  <c r="K7" i="21" s="1"/>
  <c r="AD34" i="6"/>
  <c r="K8" i="21" s="1"/>
  <c r="AD39" i="7"/>
  <c r="K10" i="21" s="1"/>
  <c r="AD24" i="8"/>
  <c r="K11" i="21" s="1"/>
  <c r="AD24" i="9"/>
  <c r="K13" i="21" s="1"/>
  <c r="AD39" i="8"/>
  <c r="K12" i="21" s="1"/>
  <c r="AD40" i="12"/>
  <c r="K31" i="21" s="1"/>
  <c r="AD24" i="14"/>
  <c r="K42" i="21" s="1"/>
  <c r="AD39" i="14"/>
  <c r="K43" i="21" s="1"/>
  <c r="O16" i="21"/>
  <c r="O20" i="21"/>
  <c r="O44" i="21"/>
  <c r="F22" i="3"/>
  <c r="C19" i="21" s="1"/>
  <c r="F31" i="3"/>
  <c r="C20" i="21" s="1"/>
  <c r="F28" i="4"/>
  <c r="C22" i="21"/>
  <c r="C16" i="21"/>
  <c r="F23" i="5"/>
  <c r="C5" i="21" s="1"/>
  <c r="F37" i="5"/>
  <c r="C6" i="21" s="1"/>
  <c r="F22" i="6"/>
  <c r="C7" i="21" s="1"/>
  <c r="F34" i="6"/>
  <c r="C8" i="21" s="1"/>
  <c r="F24" i="7"/>
  <c r="C9" i="21" s="1"/>
  <c r="F39" i="7"/>
  <c r="C10" i="21" s="1"/>
  <c r="F24" i="8"/>
  <c r="C11" i="21" s="1"/>
  <c r="F24" i="9"/>
  <c r="C13" i="21" s="1"/>
  <c r="F16" i="12"/>
  <c r="C29" i="21" s="1"/>
  <c r="F27" i="12"/>
  <c r="C32" i="21" s="1"/>
  <c r="F40" i="12"/>
  <c r="C31" i="21" s="1"/>
  <c r="F24" i="14"/>
  <c r="C42" i="21" s="1"/>
  <c r="L22" i="3"/>
  <c r="E19" i="21" s="1"/>
  <c r="L31" i="3"/>
  <c r="E20" i="21" s="1"/>
  <c r="L28" i="4"/>
  <c r="E21" i="21" s="1"/>
  <c r="L23" i="5"/>
  <c r="E5" i="21" s="1"/>
  <c r="L37" i="5"/>
  <c r="E6" i="21" s="1"/>
  <c r="L22" i="6"/>
  <c r="E7" i="21" s="1"/>
  <c r="L34" i="6"/>
  <c r="E8" i="21" s="1"/>
  <c r="L24" i="7"/>
  <c r="E9" i="21" s="1"/>
  <c r="L39" i="7"/>
  <c r="E10" i="21" s="1"/>
  <c r="L24" i="8"/>
  <c r="E11" i="21" s="1"/>
  <c r="L39" i="8"/>
  <c r="E12" i="21" s="1"/>
  <c r="L24" i="9"/>
  <c r="E13" i="21" s="1"/>
  <c r="L16" i="12"/>
  <c r="E29" i="21" s="1"/>
  <c r="L27" i="12"/>
  <c r="E32" i="21" s="1"/>
  <c r="L40" i="12"/>
  <c r="E31" i="21" s="1"/>
  <c r="L24" i="14"/>
  <c r="E42" i="21" s="1"/>
  <c r="R31" i="3"/>
  <c r="G20" i="21" s="1"/>
  <c r="R37" i="5"/>
  <c r="G6" i="21" s="1"/>
  <c r="R39" i="7"/>
  <c r="G10" i="21" s="1"/>
  <c r="R39" i="8"/>
  <c r="G12" i="21" s="1"/>
  <c r="R27" i="12"/>
  <c r="G32" i="21" s="1"/>
  <c r="R40" i="12"/>
  <c r="G31" i="21" s="1"/>
  <c r="X22" i="3"/>
  <c r="I19" i="21" s="1"/>
  <c r="X31" i="3"/>
  <c r="I20" i="21" s="1"/>
  <c r="X28" i="4"/>
  <c r="X23" i="5"/>
  <c r="I5" i="21" s="1"/>
  <c r="X37" i="5"/>
  <c r="I6" i="21" s="1"/>
  <c r="X22" i="6"/>
  <c r="I7" i="21" s="1"/>
  <c r="X34" i="6"/>
  <c r="I8" i="21" s="1"/>
  <c r="X24" i="7"/>
  <c r="I9" i="21" s="1"/>
  <c r="X39" i="7"/>
  <c r="I10" i="21" s="1"/>
  <c r="X24" i="8"/>
  <c r="I11" i="21" s="1"/>
  <c r="X39" i="8"/>
  <c r="I12" i="21" s="1"/>
  <c r="X24" i="9"/>
  <c r="I13" i="21" s="1"/>
  <c r="X16" i="12"/>
  <c r="I29" i="21" s="1"/>
  <c r="X27" i="12"/>
  <c r="I32" i="21" s="1"/>
  <c r="X40" i="12"/>
  <c r="I31" i="21" s="1"/>
  <c r="X24" i="14"/>
  <c r="I42" i="21" s="1"/>
  <c r="J41" i="9"/>
  <c r="D25" i="21" s="1"/>
  <c r="D24" i="14"/>
  <c r="B42" i="21" s="1"/>
  <c r="P39" i="8"/>
  <c r="F12" i="21" s="1"/>
  <c r="V39" i="7"/>
  <c r="H10" i="21" s="1"/>
  <c r="V27" i="20"/>
  <c r="H52" i="21" s="1"/>
  <c r="H21" i="21"/>
  <c r="D16" i="21"/>
  <c r="V24" i="8"/>
  <c r="H11" i="21" s="1"/>
  <c r="V24" i="9"/>
  <c r="H13" i="21" s="1"/>
  <c r="J41" i="15"/>
  <c r="D35" i="21" s="1"/>
  <c r="L41" i="15"/>
  <c r="E35" i="21" s="1"/>
  <c r="F41" i="15"/>
  <c r="C35" i="21" s="1"/>
  <c r="V41" i="15"/>
  <c r="V33" i="26"/>
  <c r="N25" i="21" s="1"/>
  <c r="P39" i="7"/>
  <c r="F10" i="21" s="1"/>
  <c r="P24" i="8"/>
  <c r="F11" i="21" s="1"/>
  <c r="D24" i="9"/>
  <c r="B13" i="21" s="1"/>
  <c r="D41" i="9"/>
  <c r="B25" i="21" s="1"/>
  <c r="V41" i="9"/>
  <c r="H25" i="21" s="1"/>
  <c r="D21" i="20"/>
  <c r="B51" i="21" s="1"/>
  <c r="F41" i="9"/>
  <c r="C25" i="21" s="1"/>
  <c r="L41" i="9"/>
  <c r="R41" i="9"/>
  <c r="G25" i="21" s="1"/>
  <c r="X41" i="9"/>
  <c r="I25" i="21" s="1"/>
  <c r="V39" i="8"/>
  <c r="F16" i="21"/>
  <c r="V22" i="12"/>
  <c r="H30" i="21" s="1"/>
  <c r="V27" i="12"/>
  <c r="H32" i="21" s="1"/>
  <c r="AD16" i="12"/>
  <c r="AD20" i="18"/>
  <c r="AD24" i="7"/>
  <c r="L36" i="3"/>
  <c r="AD36" i="3"/>
  <c r="K33" i="21" l="1"/>
  <c r="E64" i="21"/>
  <c r="E65" i="21" s="1"/>
  <c r="AE35" i="12"/>
  <c r="J33" i="21"/>
  <c r="B64" i="21"/>
  <c r="B65" i="21" s="1"/>
  <c r="I21" i="22"/>
  <c r="B35" i="21"/>
  <c r="B40" i="21" s="1"/>
  <c r="AE41" i="15"/>
  <c r="I26" i="22" s="1"/>
  <c r="K35" i="21"/>
  <c r="K40" i="21" s="1"/>
  <c r="AE42" i="15"/>
  <c r="J26" i="22" s="1"/>
  <c r="J40" i="21"/>
  <c r="Q10" i="21"/>
  <c r="J49" i="21"/>
  <c r="K14" i="21"/>
  <c r="P48" i="21"/>
  <c r="P9" i="21"/>
  <c r="P13" i="21"/>
  <c r="Q9" i="21"/>
  <c r="P20" i="21"/>
  <c r="Q48" i="21"/>
  <c r="Q61" i="21"/>
  <c r="Q62" i="21" s="1"/>
  <c r="Q43" i="21"/>
  <c r="K23" i="21"/>
  <c r="Q12" i="21"/>
  <c r="AE28" i="19"/>
  <c r="C46" i="21"/>
  <c r="Q46" i="21" s="1"/>
  <c r="Q51" i="21"/>
  <c r="Q8" i="21"/>
  <c r="J14" i="21"/>
  <c r="Q53" i="21"/>
  <c r="P25" i="21"/>
  <c r="Q20" i="21"/>
  <c r="K44" i="21"/>
  <c r="P29" i="21"/>
  <c r="P8" i="21"/>
  <c r="P47" i="21"/>
  <c r="P53" i="21"/>
  <c r="I71" i="21"/>
  <c r="AE44" i="18"/>
  <c r="O20" i="22" s="1"/>
  <c r="Q42" i="21"/>
  <c r="Q13" i="21"/>
  <c r="Q6" i="21"/>
  <c r="Q19" i="21"/>
  <c r="J44" i="21"/>
  <c r="Q52" i="21"/>
  <c r="H71" i="21"/>
  <c r="AE43" i="18"/>
  <c r="N20" i="22" s="1"/>
  <c r="Q47" i="21"/>
  <c r="P5" i="21"/>
  <c r="J23" i="21"/>
  <c r="P52" i="21"/>
  <c r="Q11" i="21"/>
  <c r="Q5" i="21"/>
  <c r="P10" i="21"/>
  <c r="P6" i="21"/>
  <c r="P51" i="21"/>
  <c r="K49" i="21"/>
  <c r="N62" i="21"/>
  <c r="P62" i="21" s="1"/>
  <c r="P61" i="21"/>
  <c r="P22" i="21"/>
  <c r="P17" i="21"/>
  <c r="P18" i="21"/>
  <c r="P42" i="21"/>
  <c r="D46" i="21"/>
  <c r="P46" i="21" s="1"/>
  <c r="AE27" i="19"/>
  <c r="N21" i="22" s="1"/>
  <c r="P21" i="21"/>
  <c r="C21" i="21"/>
  <c r="AE29" i="4"/>
  <c r="E19" i="22" s="1"/>
  <c r="N11" i="21"/>
  <c r="P11" i="21" s="1"/>
  <c r="N16" i="21"/>
  <c r="P16" i="21" s="1"/>
  <c r="C44" i="21"/>
  <c r="AE23" i="12"/>
  <c r="J19" i="22" s="1"/>
  <c r="E18" i="21"/>
  <c r="Q18" i="21" s="1"/>
  <c r="AE36" i="2"/>
  <c r="E15" i="22" s="1"/>
  <c r="G17" i="21"/>
  <c r="Q17" i="21" s="1"/>
  <c r="AE24" i="2"/>
  <c r="E14" i="22" s="1"/>
  <c r="AE41" i="28"/>
  <c r="AE22" i="20"/>
  <c r="O22" i="22" s="1"/>
  <c r="AE40" i="16"/>
  <c r="O15" i="22" s="1"/>
  <c r="U7" i="25"/>
  <c r="G44" i="21"/>
  <c r="AE24" i="16"/>
  <c r="N13" i="22" s="1"/>
  <c r="AE20" i="18"/>
  <c r="N18" i="22" s="1"/>
  <c r="B44" i="21"/>
  <c r="AE17" i="12"/>
  <c r="J18" i="22" s="1"/>
  <c r="F54" i="21"/>
  <c r="AE39" i="20"/>
  <c r="N24" i="22" s="1"/>
  <c r="E40" i="21"/>
  <c r="AE27" i="12"/>
  <c r="I20" i="22" s="1"/>
  <c r="AE28" i="20"/>
  <c r="O23" i="22" s="1"/>
  <c r="AE21" i="20"/>
  <c r="N22" i="22" s="1"/>
  <c r="AE37" i="5"/>
  <c r="D21" i="22" s="1"/>
  <c r="AE40" i="12"/>
  <c r="I22" i="22" s="1"/>
  <c r="G33" i="21"/>
  <c r="D33" i="21"/>
  <c r="I54" i="21"/>
  <c r="AE16" i="12"/>
  <c r="I18" i="22" s="1"/>
  <c r="B54" i="21"/>
  <c r="B33" i="21"/>
  <c r="AE24" i="14"/>
  <c r="I24" i="22" s="1"/>
  <c r="AE22" i="6"/>
  <c r="H54" i="21"/>
  <c r="AE25" i="13"/>
  <c r="U7" i="13" s="1"/>
  <c r="E22" i="21"/>
  <c r="Q22" i="21" s="1"/>
  <c r="AE31" i="1"/>
  <c r="D13" i="22" s="1"/>
  <c r="AE18" i="16"/>
  <c r="I27" i="22" s="1"/>
  <c r="AE21" i="18"/>
  <c r="O18" i="22" s="1"/>
  <c r="AE31" i="18"/>
  <c r="N19" i="22" s="1"/>
  <c r="AE41" i="9"/>
  <c r="I14" i="22" s="1"/>
  <c r="AE25" i="7"/>
  <c r="E24" i="22" s="1"/>
  <c r="AE27" i="20"/>
  <c r="N23" i="22" s="1"/>
  <c r="AE24" i="8"/>
  <c r="D26" i="22" s="1"/>
  <c r="AE28" i="12"/>
  <c r="J20" i="22" s="1"/>
  <c r="F49" i="21"/>
  <c r="AE24" i="17"/>
  <c r="N16" i="22" s="1"/>
  <c r="H69" i="21"/>
  <c r="AE40" i="20"/>
  <c r="O24" i="22" s="1"/>
  <c r="AE24" i="13"/>
  <c r="I23" i="22" s="1"/>
  <c r="C33" i="21"/>
  <c r="G40" i="21"/>
  <c r="AE35" i="2"/>
  <c r="D15" i="22" s="1"/>
  <c r="AE36" i="3"/>
  <c r="D18" i="22" s="1"/>
  <c r="AE22" i="12"/>
  <c r="I19" i="22" s="1"/>
  <c r="I44" i="21"/>
  <c r="AE23" i="5"/>
  <c r="D20" i="22" s="1"/>
  <c r="B49" i="21"/>
  <c r="AE31" i="16"/>
  <c r="N14" i="22" s="1"/>
  <c r="I30" i="21"/>
  <c r="L73" i="21"/>
  <c r="L74" i="21" s="1"/>
  <c r="AE19" i="16"/>
  <c r="J27" i="22" s="1"/>
  <c r="AE21" i="11"/>
  <c r="U7" i="11" s="1"/>
  <c r="AE39" i="7"/>
  <c r="D25" i="22" s="1"/>
  <c r="AE24" i="7"/>
  <c r="D24" i="22" s="1"/>
  <c r="H12" i="21"/>
  <c r="P12" i="21" s="1"/>
  <c r="AE39" i="8"/>
  <c r="D27" i="22" s="1"/>
  <c r="H43" i="21"/>
  <c r="H44" i="21" s="1"/>
  <c r="AE39" i="14"/>
  <c r="I25" i="22" s="1"/>
  <c r="H23" i="21"/>
  <c r="F64" i="21"/>
  <c r="F65" i="21" s="1"/>
  <c r="F73" i="21" s="1"/>
  <c r="AE25" i="17"/>
  <c r="O16" i="22" s="1"/>
  <c r="C67" i="21"/>
  <c r="C69" i="21" s="1"/>
  <c r="C73" i="21" s="1"/>
  <c r="G71" i="21"/>
  <c r="H28" i="21"/>
  <c r="H33" i="21" s="1"/>
  <c r="AE20" i="11"/>
  <c r="I17" i="22" s="1"/>
  <c r="AE31" i="17"/>
  <c r="N17" i="22" s="1"/>
  <c r="AE24" i="9"/>
  <c r="I13" i="22" s="1"/>
  <c r="I21" i="21"/>
  <c r="AE31" i="3"/>
  <c r="D17" i="22" s="1"/>
  <c r="AE34" i="6"/>
  <c r="D23" i="22" s="1"/>
  <c r="E25" i="21"/>
  <c r="Q25" i="21" s="1"/>
  <c r="AE42" i="9"/>
  <c r="J14" i="22" s="1"/>
  <c r="I14" i="21"/>
  <c r="E44" i="21"/>
  <c r="D19" i="21"/>
  <c r="D23" i="21" s="1"/>
  <c r="AE22" i="3"/>
  <c r="D16" i="22" s="1"/>
  <c r="F44" i="21"/>
  <c r="H49" i="21"/>
  <c r="AE39" i="16"/>
  <c r="N15" i="22" s="1"/>
  <c r="C39" i="21"/>
  <c r="C40" i="21" s="1"/>
  <c r="AE32" i="17"/>
  <c r="O17" i="22" s="1"/>
  <c r="I40" i="21"/>
  <c r="AE23" i="6"/>
  <c r="AE40" i="14"/>
  <c r="J25" i="22" s="1"/>
  <c r="D73" i="21"/>
  <c r="AE28" i="10"/>
  <c r="J15" i="22" s="1"/>
  <c r="AE27" i="10"/>
  <c r="I15" i="22" s="1"/>
  <c r="U7" i="3"/>
  <c r="D40" i="21"/>
  <c r="AE41" i="12"/>
  <c r="J22" i="22" s="1"/>
  <c r="I26" i="21"/>
  <c r="D54" i="21"/>
  <c r="F40" i="21"/>
  <c r="AE37" i="10"/>
  <c r="I16" i="22" s="1"/>
  <c r="AE23" i="2"/>
  <c r="D14" i="22" s="1"/>
  <c r="AE28" i="4"/>
  <c r="D19" i="22" s="1"/>
  <c r="AE40" i="7"/>
  <c r="E25" i="22" s="1"/>
  <c r="AE35" i="6"/>
  <c r="E23" i="22" s="1"/>
  <c r="AE32" i="1"/>
  <c r="E13" i="22" s="1"/>
  <c r="I16" i="21"/>
  <c r="Q16" i="21" s="1"/>
  <c r="C54" i="21"/>
  <c r="U7" i="2"/>
  <c r="U7" i="1"/>
  <c r="F23" i="21"/>
  <c r="B14" i="21"/>
  <c r="H35" i="21"/>
  <c r="D44" i="21"/>
  <c r="E49" i="21"/>
  <c r="G49" i="21"/>
  <c r="C49" i="21"/>
  <c r="I49" i="21"/>
  <c r="I69" i="21"/>
  <c r="C14" i="21"/>
  <c r="E54" i="21"/>
  <c r="G54" i="21"/>
  <c r="O23" i="21"/>
  <c r="B69" i="21"/>
  <c r="F33" i="21"/>
  <c r="F14" i="21"/>
  <c r="G14" i="21"/>
  <c r="E14" i="21"/>
  <c r="D14" i="21"/>
  <c r="B23" i="21"/>
  <c r="M73" i="21"/>
  <c r="E73" i="21"/>
  <c r="G65" i="21"/>
  <c r="O62" i="21"/>
  <c r="N26" i="21"/>
  <c r="P26" i="21" s="1"/>
  <c r="O26" i="21"/>
  <c r="N27" i="21"/>
  <c r="P27" i="21" s="1"/>
  <c r="O27" i="21"/>
  <c r="Q27" i="21" s="1"/>
  <c r="N28" i="21"/>
  <c r="O28" i="21"/>
  <c r="Q28" i="21" s="1"/>
  <c r="O29" i="21"/>
  <c r="Q29" i="21" s="1"/>
  <c r="N30" i="21"/>
  <c r="P30" i="21" s="1"/>
  <c r="O30" i="21"/>
  <c r="N31" i="21"/>
  <c r="P31" i="21" s="1"/>
  <c r="O31" i="21"/>
  <c r="Q31" i="21" s="1"/>
  <c r="N32" i="21"/>
  <c r="P32" i="21" s="1"/>
  <c r="O32" i="21"/>
  <c r="Q32" i="21" s="1"/>
  <c r="N64" i="21"/>
  <c r="O64" i="21"/>
  <c r="O65" i="21" s="1"/>
  <c r="N36" i="21"/>
  <c r="P36" i="21" s="1"/>
  <c r="O36" i="21"/>
  <c r="Q36" i="21" s="1"/>
  <c r="N37" i="21"/>
  <c r="P37" i="21" s="1"/>
  <c r="O37" i="21"/>
  <c r="Q37" i="21" s="1"/>
  <c r="N38" i="21"/>
  <c r="P38" i="21" s="1"/>
  <c r="O38" i="21"/>
  <c r="Q38" i="21" s="1"/>
  <c r="N39" i="21"/>
  <c r="P39" i="21" s="1"/>
  <c r="O39" i="21"/>
  <c r="N67" i="21"/>
  <c r="P67" i="21" s="1"/>
  <c r="O67" i="21"/>
  <c r="N68" i="21"/>
  <c r="P68" i="21" s="1"/>
  <c r="O68" i="21"/>
  <c r="Q68" i="21" s="1"/>
  <c r="AE37" i="3"/>
  <c r="E18" i="22" s="1"/>
  <c r="AE40" i="8"/>
  <c r="E27" i="22" s="1"/>
  <c r="AE25" i="14"/>
  <c r="J24" i="22" s="1"/>
  <c r="AE25" i="9"/>
  <c r="J13" i="22" s="1"/>
  <c r="AE25" i="8"/>
  <c r="E26" i="22" s="1"/>
  <c r="AE38" i="5"/>
  <c r="E21" i="22" s="1"/>
  <c r="AE24" i="5"/>
  <c r="AE32" i="3"/>
  <c r="E17" i="22" s="1"/>
  <c r="AE23" i="3"/>
  <c r="E16" i="22" s="1"/>
  <c r="AE32" i="18"/>
  <c r="J21" i="22"/>
  <c r="AE32" i="16"/>
  <c r="O14" i="22" s="1"/>
  <c r="AE25" i="16"/>
  <c r="O13" i="22" s="1"/>
  <c r="AE38" i="10"/>
  <c r="J16" i="22" s="1"/>
  <c r="U7" i="28"/>
  <c r="Q44" i="21" l="1"/>
  <c r="B73" i="21"/>
  <c r="Q35" i="21"/>
  <c r="K55" i="21"/>
  <c r="K74" i="21" s="1"/>
  <c r="P64" i="21"/>
  <c r="Q67" i="21"/>
  <c r="Q39" i="21"/>
  <c r="Q30" i="21"/>
  <c r="P54" i="21"/>
  <c r="U7" i="4"/>
  <c r="J55" i="21"/>
  <c r="J74" i="21" s="1"/>
  <c r="Q26" i="21"/>
  <c r="C23" i="21"/>
  <c r="C55" i="21" s="1"/>
  <c r="C74" i="21" s="1"/>
  <c r="Q21" i="21"/>
  <c r="Q23" i="21" s="1"/>
  <c r="Q64" i="21"/>
  <c r="Q65" i="21" s="1"/>
  <c r="P43" i="21"/>
  <c r="O21" i="22"/>
  <c r="U7" i="19"/>
  <c r="P28" i="21"/>
  <c r="H72" i="21"/>
  <c r="P72" i="21" s="1"/>
  <c r="P71" i="21"/>
  <c r="I72" i="21"/>
  <c r="I73" i="21" s="1"/>
  <c r="Q71" i="21"/>
  <c r="P19" i="21"/>
  <c r="D49" i="21"/>
  <c r="D55" i="21" s="1"/>
  <c r="D74" i="21" s="1"/>
  <c r="H40" i="21"/>
  <c r="P35" i="21"/>
  <c r="E23" i="21"/>
  <c r="G23" i="21"/>
  <c r="G55" i="21" s="1"/>
  <c r="I33" i="21"/>
  <c r="I23" i="21"/>
  <c r="U7" i="18"/>
  <c r="U7" i="6"/>
  <c r="O19" i="22"/>
  <c r="U7" i="8"/>
  <c r="J17" i="22"/>
  <c r="F55" i="21"/>
  <c r="H14" i="21"/>
  <c r="U7" i="14"/>
  <c r="U7" i="9"/>
  <c r="N23" i="21"/>
  <c r="P23" i="21" s="1"/>
  <c r="Q49" i="21"/>
  <c r="J23" i="22"/>
  <c r="U7" i="5"/>
  <c r="Q54" i="21"/>
  <c r="U7" i="20"/>
  <c r="U7" i="7"/>
  <c r="G72" i="21"/>
  <c r="M74" i="21"/>
  <c r="E20" i="22"/>
  <c r="B55" i="21"/>
  <c r="E33" i="21"/>
  <c r="U7" i="17"/>
  <c r="U7" i="15"/>
  <c r="U7" i="10"/>
  <c r="U7" i="16"/>
  <c r="U7" i="12"/>
  <c r="O69" i="21"/>
  <c r="N69" i="21"/>
  <c r="N40" i="21"/>
  <c r="N65" i="21"/>
  <c r="P65" i="21" s="1"/>
  <c r="O33" i="21"/>
  <c r="N33" i="21"/>
  <c r="P33" i="21" s="1"/>
  <c r="O40" i="21"/>
  <c r="B74" i="21" l="1"/>
  <c r="P40" i="21"/>
  <c r="P49" i="21"/>
  <c r="Q72" i="21"/>
  <c r="H73" i="21"/>
  <c r="F74" i="21"/>
  <c r="I55" i="21"/>
  <c r="I74" i="21" s="1"/>
  <c r="E55" i="21"/>
  <c r="E74" i="21" s="1"/>
  <c r="Q33" i="21"/>
  <c r="G73" i="21"/>
  <c r="G74" i="21" s="1"/>
  <c r="H55" i="21"/>
  <c r="P44" i="21"/>
  <c r="Q40" i="21"/>
  <c r="P69" i="21"/>
  <c r="P73" i="21" s="1"/>
  <c r="N73" i="21"/>
  <c r="Q69" i="21"/>
  <c r="O73" i="21"/>
  <c r="Q73" i="21" l="1"/>
  <c r="H74" i="21"/>
  <c r="AE41" i="26"/>
  <c r="U7" i="26" s="1"/>
  <c r="D33" i="26"/>
  <c r="D22" i="22" s="1"/>
  <c r="N28" i="22" s="1"/>
  <c r="E22" i="22" l="1"/>
  <c r="AE40" i="26"/>
  <c r="O7" i="21"/>
  <c r="N7" i="21"/>
  <c r="N14" i="21" s="1"/>
  <c r="I10" i="22" l="1"/>
  <c r="O28" i="22"/>
  <c r="P7" i="21"/>
  <c r="Q7" i="21"/>
  <c r="Q14" i="21" s="1"/>
  <c r="Q55" i="21" s="1"/>
  <c r="Q74" i="21" s="1"/>
  <c r="O14" i="21"/>
  <c r="O55" i="21" s="1"/>
  <c r="O74" i="21" s="1"/>
  <c r="U8" i="15" l="1"/>
  <c r="U8" i="4"/>
  <c r="U8" i="11"/>
  <c r="U8" i="2"/>
  <c r="U8" i="6"/>
  <c r="U8" i="5"/>
  <c r="U8" i="12"/>
  <c r="U8" i="25"/>
  <c r="U8" i="19"/>
  <c r="U8" i="9"/>
  <c r="U8" i="8"/>
  <c r="U8" i="10"/>
  <c r="U8" i="26"/>
  <c r="U8" i="18"/>
  <c r="U8" i="13"/>
  <c r="U8" i="1"/>
  <c r="U8" i="17"/>
  <c r="U8" i="3"/>
  <c r="U8" i="7"/>
  <c r="U8" i="14"/>
  <c r="U8" i="28"/>
  <c r="U8" i="16"/>
  <c r="U8" i="20"/>
  <c r="P14" i="21"/>
  <c r="N55" i="21"/>
  <c r="P55" i="21" l="1"/>
  <c r="P74" i="21" s="1"/>
  <c r="N7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KOBE024</author>
  </authors>
  <commentList>
    <comment ref="D9" authorId="0" shapeId="0" xr:uid="{00000000-0006-0000-0300-000001000000}">
      <text>
        <r>
          <rPr>
            <b/>
            <sz val="11"/>
            <color indexed="81"/>
            <rFont val="メイリオ"/>
            <family val="3"/>
            <charset val="128"/>
          </rPr>
          <t>ここで入力したタイトル、折込日、サイズ、広告主は全シートに反映されます</t>
        </r>
      </text>
    </comment>
  </commentList>
</comments>
</file>

<file path=xl/sharedStrings.xml><?xml version="1.0" encoding="utf-8"?>
<sst xmlns="http://schemas.openxmlformats.org/spreadsheetml/2006/main" count="3298" uniqueCount="1373">
  <si>
    <t>朝霧&lt;N&gt;</t>
    <rPh sb="0" eb="2">
      <t>アサギリ</t>
    </rPh>
    <phoneticPr fontId="2"/>
  </si>
  <si>
    <t>大久保北&lt;N&gt;</t>
    <rPh sb="0" eb="3">
      <t>オオクボ</t>
    </rPh>
    <rPh sb="3" eb="4">
      <t>キタ</t>
    </rPh>
    <phoneticPr fontId="2"/>
  </si>
  <si>
    <t>大久保&lt;N&gt;</t>
    <rPh sb="0" eb="3">
      <t>オオクボ</t>
    </rPh>
    <phoneticPr fontId="2"/>
  </si>
  <si>
    <t>伊川谷&lt;N&gt;</t>
    <rPh sb="0" eb="2">
      <t>イカワ</t>
    </rPh>
    <rPh sb="2" eb="3">
      <t>タニ</t>
    </rPh>
    <phoneticPr fontId="2"/>
  </si>
  <si>
    <t>人丸&lt;N&gt;</t>
    <rPh sb="0" eb="2">
      <t>ヒトマル</t>
    </rPh>
    <phoneticPr fontId="2"/>
  </si>
  <si>
    <t>西明石&lt;N&gt;</t>
    <rPh sb="0" eb="3">
      <t>ニシアカシ</t>
    </rPh>
    <phoneticPr fontId="2"/>
  </si>
  <si>
    <t>大久保東&lt;N&gt;</t>
    <rPh sb="0" eb="3">
      <t>オオクボ</t>
    </rPh>
    <rPh sb="3" eb="4">
      <t>ヒガシ</t>
    </rPh>
    <phoneticPr fontId="2"/>
  </si>
  <si>
    <t>宍粟市</t>
    <rPh sb="0" eb="2">
      <t>シソウ</t>
    </rPh>
    <rPh sb="2" eb="3">
      <t>シ</t>
    </rPh>
    <phoneticPr fontId="2"/>
  </si>
  <si>
    <t>折込部数</t>
    <rPh sb="0" eb="2">
      <t>オリコミ</t>
    </rPh>
    <rPh sb="2" eb="4">
      <t>ブスウ</t>
    </rPh>
    <phoneticPr fontId="2"/>
  </si>
  <si>
    <t>販売店</t>
    <rPh sb="0" eb="3">
      <t>ハンバイテン</t>
    </rPh>
    <phoneticPr fontId="2"/>
  </si>
  <si>
    <t>芦屋</t>
    <rPh sb="0" eb="2">
      <t>アシヤ</t>
    </rPh>
    <phoneticPr fontId="2"/>
  </si>
  <si>
    <t>土山(S)</t>
    <rPh sb="0" eb="2">
      <t>ツチヤマ</t>
    </rPh>
    <phoneticPr fontId="2"/>
  </si>
  <si>
    <t>中</t>
    <rPh sb="0" eb="1">
      <t>ナカ</t>
    </rPh>
    <phoneticPr fontId="2"/>
  </si>
  <si>
    <t>武庫之荘</t>
    <rPh sb="0" eb="2">
      <t>ムコ</t>
    </rPh>
    <rPh sb="2" eb="3">
      <t>ノ</t>
    </rPh>
    <rPh sb="3" eb="4">
      <t>ソウ</t>
    </rPh>
    <phoneticPr fontId="2"/>
  </si>
  <si>
    <t>武庫之荘西</t>
    <rPh sb="0" eb="2">
      <t>ムコ</t>
    </rPh>
    <rPh sb="2" eb="3">
      <t>ノ</t>
    </rPh>
    <rPh sb="3" eb="4">
      <t>ソウ</t>
    </rPh>
    <rPh sb="4" eb="5">
      <t>ニシ</t>
    </rPh>
    <phoneticPr fontId="2"/>
  </si>
  <si>
    <t>渦ヶ森</t>
    <rPh sb="0" eb="1">
      <t>ウズ</t>
    </rPh>
    <rPh sb="2" eb="3">
      <t>モリ</t>
    </rPh>
    <phoneticPr fontId="2"/>
  </si>
  <si>
    <t>三田中央&lt;N&gt;</t>
    <rPh sb="0" eb="2">
      <t>サンダ</t>
    </rPh>
    <rPh sb="2" eb="4">
      <t>チュウオウ</t>
    </rPh>
    <phoneticPr fontId="2"/>
  </si>
  <si>
    <t>〈全〉</t>
    <rPh sb="1" eb="2">
      <t>ゼン</t>
    </rPh>
    <phoneticPr fontId="2"/>
  </si>
  <si>
    <t>【但   馬】   朝来市</t>
    <rPh sb="1" eb="6">
      <t>タジマ</t>
    </rPh>
    <rPh sb="10" eb="11">
      <t>アサ</t>
    </rPh>
    <rPh sb="11" eb="12">
      <t>ク</t>
    </rPh>
    <rPh sb="12" eb="13">
      <t>シ</t>
    </rPh>
    <phoneticPr fontId="2"/>
  </si>
  <si>
    <t>佐津（合）</t>
    <rPh sb="0" eb="1">
      <t>サズ</t>
    </rPh>
    <rPh sb="1" eb="2">
      <t>ツ</t>
    </rPh>
    <phoneticPr fontId="2"/>
  </si>
  <si>
    <t>香住</t>
    <rPh sb="0" eb="2">
      <t>カスミ</t>
    </rPh>
    <phoneticPr fontId="2"/>
  </si>
  <si>
    <t>佐津</t>
    <rPh sb="0" eb="1">
      <t>サ</t>
    </rPh>
    <rPh sb="1" eb="2">
      <t>ツ</t>
    </rPh>
    <phoneticPr fontId="2"/>
  </si>
  <si>
    <t>朝来市</t>
    <rPh sb="0" eb="2">
      <t>アサコ</t>
    </rPh>
    <rPh sb="2" eb="3">
      <t>シ</t>
    </rPh>
    <phoneticPr fontId="2"/>
  </si>
  <si>
    <t>淡路市</t>
    <rPh sb="0" eb="2">
      <t>アワジ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</si>
  <si>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</si>
  <si>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宍粟市</t>
    <rPh sb="2" eb="3">
      <t>シ</t>
    </rPh>
    <phoneticPr fontId="2"/>
  </si>
  <si>
    <t>朝来市</t>
    <rPh sb="2" eb="3">
      <t>シ</t>
    </rPh>
    <phoneticPr fontId="2"/>
  </si>
  <si>
    <t>生野（合）</t>
    <rPh sb="0" eb="2">
      <t>イクノ</t>
    </rPh>
    <phoneticPr fontId="2"/>
  </si>
  <si>
    <t>新井（合）</t>
    <rPh sb="0" eb="2">
      <t>アライ</t>
    </rPh>
    <phoneticPr fontId="2"/>
  </si>
  <si>
    <t>梁瀬（合）</t>
    <rPh sb="0" eb="2">
      <t>ヤナセ</t>
    </rPh>
    <phoneticPr fontId="2"/>
  </si>
  <si>
    <t>関宮（合）</t>
    <rPh sb="0" eb="1">
      <t>セキ</t>
    </rPh>
    <rPh sb="1" eb="2">
      <t>ミヤ</t>
    </rPh>
    <phoneticPr fontId="2"/>
  </si>
  <si>
    <t>湯村（合）</t>
    <rPh sb="0" eb="2">
      <t>ユムラ</t>
    </rPh>
    <phoneticPr fontId="2"/>
  </si>
  <si>
    <t>小代（合）</t>
    <rPh sb="0" eb="2">
      <t>オジロ</t>
    </rPh>
    <phoneticPr fontId="2"/>
  </si>
  <si>
    <t>村岡（合）</t>
    <rPh sb="0" eb="2">
      <t>ムラオカ</t>
    </rPh>
    <phoneticPr fontId="2"/>
  </si>
  <si>
    <t>射添（合）</t>
    <rPh sb="0" eb="1">
      <t>シャ</t>
    </rPh>
    <rPh sb="1" eb="2">
      <t>ソ</t>
    </rPh>
    <phoneticPr fontId="2"/>
  </si>
  <si>
    <t>稲美町</t>
    <rPh sb="0" eb="2">
      <t>イナミ</t>
    </rPh>
    <rPh sb="2" eb="3">
      <t>マチ</t>
    </rPh>
    <phoneticPr fontId="2"/>
  </si>
  <si>
    <t>Ｋ-名塩</t>
    <rPh sb="2" eb="3">
      <t>ナ</t>
    </rPh>
    <rPh sb="3" eb="4">
      <t>ジオ</t>
    </rPh>
    <phoneticPr fontId="2"/>
  </si>
  <si>
    <t>Ａ-尼崎西</t>
    <rPh sb="2" eb="4">
      <t>アマガサキ</t>
    </rPh>
    <rPh sb="4" eb="5">
      <t>ニシ</t>
    </rPh>
    <phoneticPr fontId="2"/>
  </si>
  <si>
    <t>Ａ-潮江</t>
    <rPh sb="2" eb="3">
      <t>シオ</t>
    </rPh>
    <phoneticPr fontId="2"/>
  </si>
  <si>
    <t>姫路城北(S)</t>
    <rPh sb="0" eb="2">
      <t>ヒメジ</t>
    </rPh>
    <rPh sb="2" eb="3">
      <t>シロ</t>
    </rPh>
    <rPh sb="3" eb="4">
      <t>キタ</t>
    </rPh>
    <phoneticPr fontId="2"/>
  </si>
  <si>
    <t>長田山手</t>
    <rPh sb="0" eb="2">
      <t>ナガタ</t>
    </rPh>
    <rPh sb="2" eb="4">
      <t>ヤマテ</t>
    </rPh>
    <phoneticPr fontId="2"/>
  </si>
  <si>
    <t>岩屋（合）</t>
    <rPh sb="0" eb="2">
      <t>イワヤ</t>
    </rPh>
    <phoneticPr fontId="2"/>
  </si>
  <si>
    <t>志筑（合）</t>
    <rPh sb="0" eb="1">
      <t>シズ</t>
    </rPh>
    <rPh sb="1" eb="2">
      <t>ツクシ</t>
    </rPh>
    <phoneticPr fontId="2"/>
  </si>
  <si>
    <t>淡路一宮（合）</t>
    <rPh sb="0" eb="2">
      <t>アワジ</t>
    </rPh>
    <rPh sb="2" eb="3">
      <t>イチ</t>
    </rPh>
    <rPh sb="3" eb="4">
      <t>ミヤ</t>
    </rPh>
    <phoneticPr fontId="2"/>
  </si>
  <si>
    <t>都志（合）</t>
    <rPh sb="0" eb="1">
      <t>ミヤコ</t>
    </rPh>
    <rPh sb="1" eb="2">
      <t>シ</t>
    </rPh>
    <phoneticPr fontId="2"/>
  </si>
  <si>
    <t>室津（合）</t>
    <rPh sb="0" eb="2">
      <t>ムロツ</t>
    </rPh>
    <phoneticPr fontId="2"/>
  </si>
  <si>
    <t>富島（合）</t>
    <rPh sb="0" eb="2">
      <t>トミシマ</t>
    </rPh>
    <phoneticPr fontId="2"/>
  </si>
  <si>
    <t>阿万（合）</t>
    <rPh sb="0" eb="1">
      <t>ア</t>
    </rPh>
    <rPh sb="1" eb="2">
      <t>マン</t>
    </rPh>
    <phoneticPr fontId="2"/>
  </si>
  <si>
    <t>城崎(S)</t>
    <rPh sb="0" eb="2">
      <t>キノサキ</t>
    </rPh>
    <phoneticPr fontId="2"/>
  </si>
  <si>
    <t>沼島（合）</t>
    <rPh sb="0" eb="1">
      <t>ヌマ</t>
    </rPh>
    <rPh sb="1" eb="2">
      <t>シマ</t>
    </rPh>
    <phoneticPr fontId="2"/>
  </si>
  <si>
    <t>赤穂</t>
    <rPh sb="0" eb="2">
      <t>アコウ</t>
    </rPh>
    <phoneticPr fontId="2"/>
  </si>
  <si>
    <t>大久保東(S)</t>
    <rPh sb="0" eb="3">
      <t>オオクボ</t>
    </rPh>
    <rPh sb="3" eb="4">
      <t>ヒガシ</t>
    </rPh>
    <phoneticPr fontId="2"/>
  </si>
  <si>
    <t>別府(S)</t>
    <rPh sb="0" eb="2">
      <t>ベフ</t>
    </rPh>
    <phoneticPr fontId="2"/>
  </si>
  <si>
    <t>Ａ朝日新聞</t>
    <rPh sb="1" eb="3">
      <t>アサヒ</t>
    </rPh>
    <rPh sb="3" eb="5">
      <t>シンブン</t>
    </rPh>
    <phoneticPr fontId="2"/>
  </si>
  <si>
    <t>稲美(S)</t>
    <rPh sb="0" eb="2">
      <t>イナミ</t>
    </rPh>
    <phoneticPr fontId="2"/>
  </si>
  <si>
    <t>加古川東(MS)</t>
    <rPh sb="0" eb="3">
      <t>カコガワ</t>
    </rPh>
    <rPh sb="3" eb="4">
      <t>ヒガシ</t>
    </rPh>
    <phoneticPr fontId="2"/>
  </si>
  <si>
    <t>西神(S)&lt;N&gt;</t>
    <rPh sb="0" eb="1">
      <t>セイシン</t>
    </rPh>
    <rPh sb="1" eb="2">
      <t>カミ</t>
    </rPh>
    <phoneticPr fontId="2"/>
  </si>
  <si>
    <t>明石(S)</t>
    <rPh sb="0" eb="2">
      <t>アカシ</t>
    </rPh>
    <phoneticPr fontId="2"/>
  </si>
  <si>
    <t>明石販売(S)</t>
    <rPh sb="0" eb="2">
      <t>アカシ</t>
    </rPh>
    <rPh sb="2" eb="4">
      <t>ハンバイ</t>
    </rPh>
    <phoneticPr fontId="2"/>
  </si>
  <si>
    <t>明石南(S)</t>
    <rPh sb="0" eb="2">
      <t>アカシ</t>
    </rPh>
    <rPh sb="2" eb="3">
      <t>ミナミ</t>
    </rPh>
    <phoneticPr fontId="2"/>
  </si>
  <si>
    <t>青　倉</t>
    <rPh sb="0" eb="1">
      <t>アオ</t>
    </rPh>
    <rPh sb="2" eb="3">
      <t>クラ</t>
    </rPh>
    <phoneticPr fontId="2"/>
  </si>
  <si>
    <t>三木(S)</t>
    <rPh sb="0" eb="2">
      <t>ミキ</t>
    </rPh>
    <phoneticPr fontId="2"/>
  </si>
  <si>
    <t xml:space="preserve">   西区</t>
    <rPh sb="3" eb="5">
      <t>ニシク</t>
    </rPh>
    <phoneticPr fontId="2"/>
  </si>
  <si>
    <t xml:space="preserve">   東灘区</t>
    <rPh sb="3" eb="6">
      <t>ヒガシナダク</t>
    </rPh>
    <phoneticPr fontId="2"/>
  </si>
  <si>
    <t xml:space="preserve">   灘区</t>
    <rPh sb="3" eb="5">
      <t>ナダク</t>
    </rPh>
    <phoneticPr fontId="2"/>
  </si>
  <si>
    <t xml:space="preserve">   中央区</t>
    <rPh sb="3" eb="6">
      <t>チュウオウク</t>
    </rPh>
    <phoneticPr fontId="2"/>
  </si>
  <si>
    <t xml:space="preserve">   兵庫区</t>
    <rPh sb="3" eb="6">
      <t>ヒョウゴク</t>
    </rPh>
    <phoneticPr fontId="2"/>
  </si>
  <si>
    <t xml:space="preserve">   北区</t>
    <rPh sb="3" eb="5">
      <t>キタク</t>
    </rPh>
    <phoneticPr fontId="2"/>
  </si>
  <si>
    <t xml:space="preserve">   長田区</t>
    <rPh sb="3" eb="6">
      <t>ナガタク</t>
    </rPh>
    <phoneticPr fontId="2"/>
  </si>
  <si>
    <t xml:space="preserve">   須磨区</t>
    <rPh sb="3" eb="6">
      <t>スマク</t>
    </rPh>
    <phoneticPr fontId="2"/>
  </si>
  <si>
    <t xml:space="preserve">   垂水区</t>
    <rPh sb="3" eb="6">
      <t>タルミク</t>
    </rPh>
    <phoneticPr fontId="2"/>
  </si>
  <si>
    <t>販売店</t>
    <rPh sb="0" eb="2">
      <t>ハンバイショ</t>
    </rPh>
    <rPh sb="2" eb="3">
      <t>テン</t>
    </rPh>
    <phoneticPr fontId="2"/>
  </si>
  <si>
    <t>折込部数</t>
    <rPh sb="0" eb="2">
      <t>オリコミ</t>
    </rPh>
    <rPh sb="2" eb="4">
      <t>ブスウ</t>
    </rPh>
    <phoneticPr fontId="2"/>
  </si>
  <si>
    <t>請求先</t>
    <rPh sb="0" eb="3">
      <t>セイキュウサキ</t>
    </rPh>
    <phoneticPr fontId="2"/>
  </si>
  <si>
    <t>【阪   神】   尼崎市</t>
    <rPh sb="1" eb="6">
      <t>ハンシン</t>
    </rPh>
    <rPh sb="10" eb="13">
      <t>アマガサキシ</t>
    </rPh>
    <phoneticPr fontId="2"/>
  </si>
  <si>
    <t>【阪   神】   伊丹市</t>
    <rPh sb="1" eb="6">
      <t>ハンシン</t>
    </rPh>
    <rPh sb="10" eb="13">
      <t>イタミシ</t>
    </rPh>
    <phoneticPr fontId="2"/>
  </si>
  <si>
    <t>【阪   神】   川西市</t>
    <rPh sb="1" eb="6">
      <t>ハンシン</t>
    </rPh>
    <rPh sb="10" eb="13">
      <t>カワニシシ</t>
    </rPh>
    <phoneticPr fontId="2"/>
  </si>
  <si>
    <t>【阪   神】   宝塚市</t>
    <rPh sb="1" eb="6">
      <t>ハンシン</t>
    </rPh>
    <rPh sb="10" eb="13">
      <t>タカラヅカシ</t>
    </rPh>
    <phoneticPr fontId="2"/>
  </si>
  <si>
    <t>【阪   神】   芦屋市</t>
    <rPh sb="1" eb="6">
      <t>ハンシン</t>
    </rPh>
    <rPh sb="10" eb="13">
      <t>アシヤシ</t>
    </rPh>
    <phoneticPr fontId="2"/>
  </si>
  <si>
    <t>【阪   神】   西宮市</t>
    <rPh sb="1" eb="6">
      <t>ハンシン</t>
    </rPh>
    <rPh sb="10" eb="12">
      <t>ニシノミヤ</t>
    </rPh>
    <rPh sb="12" eb="13">
      <t>シ</t>
    </rPh>
    <phoneticPr fontId="2"/>
  </si>
  <si>
    <t>【神   戸】   灘   区</t>
    <rPh sb="1" eb="6">
      <t>コウベ</t>
    </rPh>
    <rPh sb="10" eb="15">
      <t>ナダク</t>
    </rPh>
    <phoneticPr fontId="2"/>
  </si>
  <si>
    <t>【神   戸】   東灘区</t>
    <rPh sb="1" eb="6">
      <t>コウベ</t>
    </rPh>
    <rPh sb="10" eb="13">
      <t>ヒガシナダク</t>
    </rPh>
    <phoneticPr fontId="2"/>
  </si>
  <si>
    <t>【神   戸】   中央区</t>
    <rPh sb="1" eb="6">
      <t>コウベ</t>
    </rPh>
    <rPh sb="10" eb="13">
      <t>チュウオウク</t>
    </rPh>
    <phoneticPr fontId="2"/>
  </si>
  <si>
    <t>【神   戸】   兵庫区</t>
    <rPh sb="1" eb="6">
      <t>コウベ</t>
    </rPh>
    <rPh sb="10" eb="13">
      <t>ヒョウゴク</t>
    </rPh>
    <phoneticPr fontId="2"/>
  </si>
  <si>
    <t>【神   戸】   北   区</t>
    <rPh sb="1" eb="6">
      <t>コウベ</t>
    </rPh>
    <rPh sb="10" eb="15">
      <t>キタク</t>
    </rPh>
    <phoneticPr fontId="2"/>
  </si>
  <si>
    <t>伊丹中央</t>
    <rPh sb="0" eb="2">
      <t>イタミ</t>
    </rPh>
    <rPh sb="2" eb="4">
      <t>チュウオウ</t>
    </rPh>
    <phoneticPr fontId="2"/>
  </si>
  <si>
    <t>【神   戸】   長田区</t>
    <rPh sb="1" eb="6">
      <t>コウベ</t>
    </rPh>
    <rPh sb="10" eb="13">
      <t>ナガタク</t>
    </rPh>
    <phoneticPr fontId="2"/>
  </si>
  <si>
    <t>【神   戸】   須磨区</t>
    <rPh sb="1" eb="6">
      <t>コウベ</t>
    </rPh>
    <rPh sb="10" eb="13">
      <t>スマク</t>
    </rPh>
    <phoneticPr fontId="2"/>
  </si>
  <si>
    <t>【神   戸】   垂水区</t>
    <rPh sb="1" eb="6">
      <t>コウベ</t>
    </rPh>
    <rPh sb="10" eb="13">
      <t>タルミク</t>
    </rPh>
    <phoneticPr fontId="2"/>
  </si>
  <si>
    <t>【東播磨】   加古川市・郡</t>
    <rPh sb="1" eb="2">
      <t>ヒガシ</t>
    </rPh>
    <rPh sb="2" eb="4">
      <t>ハリマ</t>
    </rPh>
    <rPh sb="8" eb="12">
      <t>カコガワシ</t>
    </rPh>
    <rPh sb="13" eb="14">
      <t>グン</t>
    </rPh>
    <phoneticPr fontId="2"/>
  </si>
  <si>
    <t>【東播磨】   高砂市</t>
    <rPh sb="1" eb="2">
      <t>ヒガシ</t>
    </rPh>
    <rPh sb="2" eb="4">
      <t>ハリマ</t>
    </rPh>
    <rPh sb="8" eb="11">
      <t>タカサゴシ</t>
    </rPh>
    <phoneticPr fontId="2"/>
  </si>
  <si>
    <t>【西播磨】   相生市</t>
    <rPh sb="1" eb="2">
      <t>ニシ</t>
    </rPh>
    <rPh sb="2" eb="4">
      <t>ハリマ</t>
    </rPh>
    <rPh sb="8" eb="11">
      <t>アイオイシ</t>
    </rPh>
    <phoneticPr fontId="2"/>
  </si>
  <si>
    <t>【西播磨】   赤穂市・郡</t>
    <rPh sb="1" eb="2">
      <t>ニシ</t>
    </rPh>
    <rPh sb="2" eb="4">
      <t>ハリマ</t>
    </rPh>
    <rPh sb="8" eb="11">
      <t>アコウシ</t>
    </rPh>
    <rPh sb="12" eb="13">
      <t>グン</t>
    </rPh>
    <phoneticPr fontId="2"/>
  </si>
  <si>
    <t>西神南NT(S)</t>
    <rPh sb="0" eb="1">
      <t>セイシン</t>
    </rPh>
    <rPh sb="1" eb="2">
      <t>カミ</t>
    </rPh>
    <rPh sb="2" eb="3">
      <t>ミナミ</t>
    </rPh>
    <phoneticPr fontId="2"/>
  </si>
  <si>
    <t>西神NT西(S)&lt;Ｎ&gt;</t>
    <rPh sb="0" eb="1">
      <t>セイシン</t>
    </rPh>
    <rPh sb="1" eb="2">
      <t>カミ</t>
    </rPh>
    <rPh sb="4" eb="5">
      <t>ニシ</t>
    </rPh>
    <phoneticPr fontId="2"/>
  </si>
  <si>
    <t>西神NT東(S)&lt;Ｎ&gt;</t>
    <rPh sb="0" eb="1">
      <t>セイシン</t>
    </rPh>
    <rPh sb="1" eb="2">
      <t>カミ</t>
    </rPh>
    <rPh sb="4" eb="5">
      <t>ヒガシ</t>
    </rPh>
    <phoneticPr fontId="2"/>
  </si>
  <si>
    <t>【西播磨】   佐用郡</t>
    <rPh sb="1" eb="2">
      <t>ニシ</t>
    </rPh>
    <rPh sb="2" eb="4">
      <t>ハリマ</t>
    </rPh>
    <rPh sb="8" eb="11">
      <t>サヨウグン</t>
    </rPh>
    <phoneticPr fontId="2"/>
  </si>
  <si>
    <t>【西播磨】   神崎郡</t>
    <rPh sb="1" eb="2">
      <t>ニシ</t>
    </rPh>
    <rPh sb="2" eb="4">
      <t>ハリマ</t>
    </rPh>
    <rPh sb="8" eb="11">
      <t>カンザキグン</t>
    </rPh>
    <phoneticPr fontId="2"/>
  </si>
  <si>
    <t>【但   馬】   美方郡</t>
    <rPh sb="1" eb="6">
      <t>タジマ</t>
    </rPh>
    <rPh sb="10" eb="13">
      <t>ミカタグン</t>
    </rPh>
    <phoneticPr fontId="2"/>
  </si>
  <si>
    <t>立花西(K)</t>
    <rPh sb="0" eb="2">
      <t>タチバナ</t>
    </rPh>
    <rPh sb="2" eb="3">
      <t>ニシ</t>
    </rPh>
    <phoneticPr fontId="2"/>
  </si>
  <si>
    <t>折込日</t>
  </si>
  <si>
    <t/>
  </si>
  <si>
    <t>サイズ</t>
  </si>
  <si>
    <t>折込部数</t>
  </si>
  <si>
    <t xml:space="preserve">   地 区 名</t>
  </si>
  <si>
    <t>部  数</t>
  </si>
  <si>
    <t>明石市</t>
  </si>
  <si>
    <t>赤穂市・郡</t>
  </si>
  <si>
    <t>加古川市・郡</t>
  </si>
  <si>
    <t>佐用郡</t>
  </si>
  <si>
    <t>高砂市</t>
  </si>
  <si>
    <t>神崎郡</t>
  </si>
  <si>
    <t>尼崎市</t>
  </si>
  <si>
    <t>伊丹市</t>
  </si>
  <si>
    <t>三木市</t>
  </si>
  <si>
    <t>川西市</t>
  </si>
  <si>
    <t>東灘区</t>
  </si>
  <si>
    <t>西脇市</t>
  </si>
  <si>
    <t>豊岡(N)</t>
    <rPh sb="0" eb="2">
      <t>トヨオカ</t>
    </rPh>
    <phoneticPr fontId="2"/>
  </si>
  <si>
    <t>多可郡</t>
  </si>
  <si>
    <t>中央区</t>
  </si>
  <si>
    <t>加西市</t>
  </si>
  <si>
    <t>兵庫区</t>
  </si>
  <si>
    <t>三田市</t>
  </si>
  <si>
    <t>長田区</t>
  </si>
  <si>
    <t>須磨区</t>
  </si>
  <si>
    <t>姫路市</t>
  </si>
  <si>
    <t>洲本市</t>
  </si>
  <si>
    <t>垂水区</t>
  </si>
  <si>
    <t xml:space="preserve">  総　合　計</t>
  </si>
  <si>
    <t>　　備　考</t>
  </si>
  <si>
    <t>宝塚市</t>
    <rPh sb="0" eb="1">
      <t>タカラ</t>
    </rPh>
    <rPh sb="1" eb="2">
      <t>ツカ</t>
    </rPh>
    <rPh sb="2" eb="3">
      <t>シ</t>
    </rPh>
    <phoneticPr fontId="2"/>
  </si>
  <si>
    <t>西宮市</t>
    <rPh sb="0" eb="3">
      <t>ニシノミヤシ</t>
    </rPh>
    <phoneticPr fontId="2"/>
  </si>
  <si>
    <t>灘 区</t>
    <phoneticPr fontId="2"/>
  </si>
  <si>
    <t>北 区</t>
    <phoneticPr fontId="2"/>
  </si>
  <si>
    <t>小野市</t>
    <rPh sb="0" eb="3">
      <t>オノシ</t>
    </rPh>
    <phoneticPr fontId="2"/>
  </si>
  <si>
    <t>川辺郡</t>
    <rPh sb="0" eb="3">
      <t>カワベグン</t>
    </rPh>
    <phoneticPr fontId="2"/>
  </si>
  <si>
    <t>西区</t>
    <rPh sb="0" eb="2">
      <t>ニシク</t>
    </rPh>
    <phoneticPr fontId="2"/>
  </si>
  <si>
    <t>相生市</t>
    <rPh sb="0" eb="3">
      <t>アイオイシ</t>
    </rPh>
    <phoneticPr fontId="2"/>
  </si>
  <si>
    <t>美方郡</t>
    <rPh sb="0" eb="3">
      <t>ミカタグン</t>
    </rPh>
    <phoneticPr fontId="2"/>
  </si>
  <si>
    <t>西区中央(S)&lt;Ｎ&gt;</t>
    <rPh sb="0" eb="2">
      <t>ニシク</t>
    </rPh>
    <rPh sb="2" eb="4">
      <t>チュウオウ</t>
    </rPh>
    <phoneticPr fontId="2"/>
  </si>
  <si>
    <t>押部谷(S)&lt;Ｎ&gt;</t>
    <rPh sb="0" eb="2">
      <t>オシベ</t>
    </rPh>
    <rPh sb="2" eb="3">
      <t>タニ</t>
    </rPh>
    <phoneticPr fontId="2"/>
  </si>
  <si>
    <t>西明石(S)&lt;Ｎ&gt;</t>
    <rPh sb="0" eb="3">
      <t>ニシアカシ</t>
    </rPh>
    <phoneticPr fontId="2"/>
  </si>
  <si>
    <t>豊岡市</t>
    <rPh sb="0" eb="2">
      <t>トヨオカ</t>
    </rPh>
    <rPh sb="2" eb="3">
      <t>シ</t>
    </rPh>
    <phoneticPr fontId="2"/>
  </si>
  <si>
    <t>広告主</t>
    <rPh sb="0" eb="3">
      <t>コウコクヌシ</t>
    </rPh>
    <phoneticPr fontId="2"/>
  </si>
  <si>
    <t>タイトル</t>
    <phoneticPr fontId="2"/>
  </si>
  <si>
    <t>　</t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</si>
  <si>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</si>
  <si>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</si>
  <si>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</si>
  <si>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この資料表はABCレポート（半年間の平均総部数）に準拠し、販売店毎に50部単位</t>
    <rPh sb="2" eb="4">
      <t>シリョウ</t>
    </rPh>
    <phoneticPr fontId="3"/>
  </si>
  <si>
    <t xml:space="preserve"> 新 聞 折 込 資 料 表 </t>
    <rPh sb="9" eb="10">
      <t>シ</t>
    </rPh>
    <rPh sb="11" eb="12">
      <t>リョウ</t>
    </rPh>
    <rPh sb="13" eb="14">
      <t>オモテ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</si>
  <si>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</si>
  <si>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</si>
  <si>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</si>
  <si>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</si>
  <si>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折込部数</t>
    <rPh sb="0" eb="2">
      <t>オリコミ</t>
    </rPh>
    <rPh sb="2" eb="4">
      <t>ブスウ</t>
    </rPh>
    <phoneticPr fontId="2"/>
  </si>
  <si>
    <t>丹波市</t>
    <rPh sb="0" eb="2">
      <t>タンバ</t>
    </rPh>
    <rPh sb="2" eb="3">
      <t>シ</t>
    </rPh>
    <phoneticPr fontId="2"/>
  </si>
  <si>
    <t>折込部数</t>
    <rPh sb="0" eb="2">
      <t>オリコミ</t>
    </rPh>
    <rPh sb="2" eb="3">
      <t>ブ</t>
    </rPh>
    <rPh sb="3" eb="4">
      <t>スウ</t>
    </rPh>
    <phoneticPr fontId="2"/>
  </si>
  <si>
    <t xml:space="preserve"> </t>
    <phoneticPr fontId="2"/>
  </si>
  <si>
    <t>【阪   神】   川辺郡</t>
    <rPh sb="1" eb="6">
      <t>ハンシン</t>
    </rPh>
    <rPh sb="10" eb="13">
      <t>カワベグン</t>
    </rPh>
    <phoneticPr fontId="2"/>
  </si>
  <si>
    <t>頁</t>
    <rPh sb="0" eb="1">
      <t>ページ</t>
    </rPh>
    <phoneticPr fontId="2"/>
  </si>
  <si>
    <t>配布</t>
    <rPh sb="0" eb="2">
      <t>ハイフ</t>
    </rPh>
    <phoneticPr fontId="2"/>
  </si>
  <si>
    <t>枚数</t>
    <rPh sb="0" eb="2">
      <t>マイスウ</t>
    </rPh>
    <phoneticPr fontId="2"/>
  </si>
  <si>
    <t>姫路城巽(S)</t>
    <rPh sb="0" eb="2">
      <t>ヒメジ</t>
    </rPh>
    <rPh sb="2" eb="3">
      <t>ジョウ</t>
    </rPh>
    <rPh sb="3" eb="4">
      <t>ソン</t>
    </rPh>
    <phoneticPr fontId="2"/>
  </si>
  <si>
    <t>篠山日置</t>
    <rPh sb="0" eb="2">
      <t>ササヤマ</t>
    </rPh>
    <rPh sb="2" eb="4">
      <t>ヒオキ</t>
    </rPh>
    <phoneticPr fontId="2"/>
  </si>
  <si>
    <t>Ｎｏ．</t>
    <phoneticPr fontId="2"/>
  </si>
  <si>
    <t xml:space="preserve"> </t>
    <phoneticPr fontId="2"/>
  </si>
  <si>
    <t>猪名川（合）&lt;Ｎ&gt;</t>
    <rPh sb="0" eb="3">
      <t>イナガワ</t>
    </rPh>
    <phoneticPr fontId="2"/>
  </si>
  <si>
    <t>Ｋ神戸新聞</t>
    <rPh sb="1" eb="3">
      <t>コウベ</t>
    </rPh>
    <rPh sb="3" eb="5">
      <t>シンブン</t>
    </rPh>
    <phoneticPr fontId="2"/>
  </si>
  <si>
    <t>Ａ朝日新聞</t>
    <rPh sb="1" eb="3">
      <t>アサヒ</t>
    </rPh>
    <rPh sb="3" eb="5">
      <t>シンブン</t>
    </rPh>
    <phoneticPr fontId="2"/>
  </si>
  <si>
    <t>Ｍ毎日新聞</t>
    <rPh sb="1" eb="3">
      <t>マイニチ</t>
    </rPh>
    <rPh sb="3" eb="5">
      <t>シンブン</t>
    </rPh>
    <phoneticPr fontId="2"/>
  </si>
  <si>
    <t>Ｙ読売新聞</t>
    <rPh sb="1" eb="3">
      <t>ヨミウリ</t>
    </rPh>
    <rPh sb="3" eb="5">
      <t>シンブン</t>
    </rPh>
    <phoneticPr fontId="2"/>
  </si>
  <si>
    <t>Ｓ産経新聞</t>
    <rPh sb="1" eb="3">
      <t>サンケイ</t>
    </rPh>
    <rPh sb="3" eb="5">
      <t>シンブン</t>
    </rPh>
    <phoneticPr fontId="2"/>
  </si>
  <si>
    <t>園田南部</t>
    <rPh sb="0" eb="2">
      <t>ソノダ</t>
    </rPh>
    <rPh sb="2" eb="4">
      <t>ナンブ</t>
    </rPh>
    <phoneticPr fontId="2"/>
  </si>
  <si>
    <t>（備考）</t>
    <rPh sb="1" eb="3">
      <t>ビコウ</t>
    </rPh>
    <phoneticPr fontId="2"/>
  </si>
  <si>
    <t>販売店</t>
    <rPh sb="0" eb="2">
      <t>ハンバイショ</t>
    </rPh>
    <rPh sb="2" eb="3">
      <t>テン</t>
    </rPh>
    <phoneticPr fontId="2"/>
  </si>
  <si>
    <t>部数</t>
    <rPh sb="0" eb="2">
      <t>ブスウ</t>
    </rPh>
    <phoneticPr fontId="2"/>
  </si>
  <si>
    <t>注</t>
    <rPh sb="0" eb="1">
      <t>チュウイ</t>
    </rPh>
    <phoneticPr fontId="2"/>
  </si>
  <si>
    <t>折込部数</t>
    <rPh sb="0" eb="2">
      <t>オリコミ</t>
    </rPh>
    <rPh sb="2" eb="4">
      <t>ブスウ</t>
    </rPh>
    <phoneticPr fontId="2"/>
  </si>
  <si>
    <t>合計</t>
    <rPh sb="0" eb="2">
      <t>ゴウケイ</t>
    </rPh>
    <phoneticPr fontId="2"/>
  </si>
  <si>
    <t>【神   戸】   西   区</t>
    <rPh sb="1" eb="6">
      <t>コウベ</t>
    </rPh>
    <rPh sb="10" eb="15">
      <t>ニシク</t>
    </rPh>
    <phoneticPr fontId="2"/>
  </si>
  <si>
    <t>サイズ     　　  　</t>
    <phoneticPr fontId="2"/>
  </si>
  <si>
    <t xml:space="preserve"> </t>
    <phoneticPr fontId="2"/>
  </si>
  <si>
    <t>玉津西</t>
    <rPh sb="0" eb="2">
      <t>タマツ</t>
    </rPh>
    <rPh sb="2" eb="3">
      <t>ニシ</t>
    </rPh>
    <phoneticPr fontId="2"/>
  </si>
  <si>
    <t>押部谷</t>
    <rPh sb="0" eb="2">
      <t>オシベ</t>
    </rPh>
    <rPh sb="2" eb="3">
      <t>タニ</t>
    </rPh>
    <phoneticPr fontId="2"/>
  </si>
  <si>
    <t>西神NT東</t>
    <rPh sb="0" eb="1">
      <t>セイシン</t>
    </rPh>
    <rPh sb="1" eb="2">
      <t>カミ</t>
    </rPh>
    <rPh sb="4" eb="5">
      <t>ヒガシ</t>
    </rPh>
    <phoneticPr fontId="2"/>
  </si>
  <si>
    <t>【西播磨】   たつの市</t>
    <rPh sb="1" eb="2">
      <t>ニシ</t>
    </rPh>
    <rPh sb="2" eb="4">
      <t>ハリマ</t>
    </rPh>
    <rPh sb="11" eb="12">
      <t>シ</t>
    </rPh>
    <phoneticPr fontId="2"/>
  </si>
  <si>
    <t>たつの市</t>
    <rPh sb="3" eb="4">
      <t>シ</t>
    </rPh>
    <phoneticPr fontId="2"/>
  </si>
  <si>
    <t>たつの市</t>
    <phoneticPr fontId="17"/>
  </si>
  <si>
    <t>朝霧</t>
    <rPh sb="0" eb="2">
      <t>アサギリ</t>
    </rPh>
    <phoneticPr fontId="2"/>
  </si>
  <si>
    <t>明石</t>
    <rPh sb="0" eb="2">
      <t>アカシ</t>
    </rPh>
    <phoneticPr fontId="2"/>
  </si>
  <si>
    <t>西明石</t>
    <rPh sb="0" eb="3">
      <t>ニシアカシ</t>
    </rPh>
    <phoneticPr fontId="2"/>
  </si>
  <si>
    <t>大久保(S)</t>
    <rPh sb="0" eb="3">
      <t>オオクボ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</si>
  <si>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</si>
  <si>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</si>
  <si>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【淡   路】   洲本市</t>
    <rPh sb="1" eb="6">
      <t>アワジ</t>
    </rPh>
    <rPh sb="10" eb="13">
      <t>スモトシ</t>
    </rPh>
    <phoneticPr fontId="2"/>
  </si>
  <si>
    <t>三田(S)</t>
    <rPh sb="0" eb="2">
      <t>サンダ</t>
    </rPh>
    <phoneticPr fontId="2"/>
  </si>
  <si>
    <t>網干(S)</t>
    <rPh sb="0" eb="2">
      <t>アボシ</t>
    </rPh>
    <phoneticPr fontId="2"/>
  </si>
  <si>
    <t>青垣(合)</t>
    <rPh sb="0" eb="2">
      <t>アオガキ</t>
    </rPh>
    <rPh sb="3" eb="4">
      <t>ゴウ</t>
    </rPh>
    <phoneticPr fontId="2"/>
  </si>
  <si>
    <t>揖保川(S)</t>
    <rPh sb="0" eb="1">
      <t>ユウ</t>
    </rPh>
    <rPh sb="1" eb="2">
      <t>ホ</t>
    </rPh>
    <rPh sb="2" eb="3">
      <t>カワ</t>
    </rPh>
    <phoneticPr fontId="2"/>
  </si>
  <si>
    <t>須磨山手</t>
    <rPh sb="0" eb="2">
      <t>スマ</t>
    </rPh>
    <rPh sb="2" eb="4">
      <t>ヤマテ</t>
    </rPh>
    <phoneticPr fontId="2"/>
  </si>
  <si>
    <t>西神中央</t>
    <rPh sb="0" eb="1">
      <t>セイシン</t>
    </rPh>
    <rPh sb="1" eb="2">
      <t>カミ</t>
    </rPh>
    <rPh sb="2" eb="4">
      <t>チュウオウ</t>
    </rPh>
    <phoneticPr fontId="2"/>
  </si>
  <si>
    <t>K-猪名川</t>
    <rPh sb="2" eb="5">
      <t>イナガワ</t>
    </rPh>
    <phoneticPr fontId="2"/>
  </si>
  <si>
    <t>和田山(S)</t>
    <rPh sb="0" eb="3">
      <t>ワダヤマ</t>
    </rPh>
    <phoneticPr fontId="2"/>
  </si>
  <si>
    <t>Ａ-西宮中央</t>
    <rPh sb="2" eb="4">
      <t>ニシノミヤ</t>
    </rPh>
    <rPh sb="4" eb="6">
      <t>チュウオウ</t>
    </rPh>
    <phoneticPr fontId="2"/>
  </si>
  <si>
    <t>立花</t>
    <rPh sb="0" eb="2">
      <t>タチバナ</t>
    </rPh>
    <phoneticPr fontId="2"/>
  </si>
  <si>
    <t>塚口</t>
    <rPh sb="0" eb="2">
      <t>ツカグチ</t>
    </rPh>
    <phoneticPr fontId="2"/>
  </si>
  <si>
    <t>園田</t>
    <rPh sb="0" eb="2">
      <t>ソノダ</t>
    </rPh>
    <phoneticPr fontId="2"/>
  </si>
  <si>
    <t>尼崎中央</t>
    <rPh sb="0" eb="2">
      <t>アマガサキ</t>
    </rPh>
    <rPh sb="2" eb="4">
      <t>チュウオウ</t>
    </rPh>
    <phoneticPr fontId="2"/>
  </si>
  <si>
    <t>長洲</t>
    <rPh sb="0" eb="1">
      <t>ナガ</t>
    </rPh>
    <rPh sb="1" eb="2">
      <t>スモト</t>
    </rPh>
    <phoneticPr fontId="2"/>
  </si>
  <si>
    <t>レコード区分</t>
    <rPh sb="4" eb="6">
      <t>クブン</t>
    </rPh>
    <phoneticPr fontId="2"/>
  </si>
  <si>
    <t>Ｎｏ．</t>
  </si>
  <si>
    <t xml:space="preserve"> </t>
  </si>
  <si>
    <t>広告主</t>
  </si>
  <si>
    <t>請求先</t>
  </si>
  <si>
    <t>担当</t>
  </si>
  <si>
    <t>タイトル</t>
  </si>
  <si>
    <t>配布</t>
  </si>
  <si>
    <t>枚数</t>
  </si>
  <si>
    <t>（備考）</t>
  </si>
  <si>
    <t>販売店</t>
  </si>
  <si>
    <t>部数</t>
  </si>
  <si>
    <t>注</t>
  </si>
  <si>
    <t>合計</t>
  </si>
  <si>
    <r>
      <t>株式会社　</t>
    </r>
    <r>
      <rPr>
        <sz val="11"/>
        <rFont val="ＭＳ Ｐゴシック"/>
        <family val="3"/>
        <charset val="128"/>
      </rPr>
      <t>神戸新聞総合折込</t>
    </r>
    <rPh sb="0" eb="2">
      <t>カブシキ</t>
    </rPh>
    <rPh sb="2" eb="4">
      <t>カイシャ</t>
    </rPh>
    <rPh sb="5" eb="9">
      <t>コウベシンブン</t>
    </rPh>
    <rPh sb="9" eb="11">
      <t>ソウゴウ</t>
    </rPh>
    <rPh sb="11" eb="13">
      <t>オリコミ</t>
    </rPh>
    <phoneticPr fontId="2"/>
  </si>
  <si>
    <t>南立花</t>
    <rPh sb="0" eb="1">
      <t>ミナミ</t>
    </rPh>
    <rPh sb="1" eb="3">
      <t>タチバナ</t>
    </rPh>
    <phoneticPr fontId="2"/>
  </si>
  <si>
    <t>東難波</t>
    <rPh sb="0" eb="3">
      <t>ヒガシナンバ</t>
    </rPh>
    <phoneticPr fontId="2"/>
  </si>
  <si>
    <t>小計</t>
    <rPh sb="0" eb="2">
      <t>ショウケイ</t>
    </rPh>
    <phoneticPr fontId="2"/>
  </si>
  <si>
    <t xml:space="preserve"> </t>
    <phoneticPr fontId="2"/>
  </si>
  <si>
    <t>野間</t>
    <rPh sb="0" eb="2">
      <t>ノマ</t>
    </rPh>
    <phoneticPr fontId="2"/>
  </si>
  <si>
    <t>小計</t>
    <rPh sb="0" eb="2">
      <t>ショウケイ</t>
    </rPh>
    <phoneticPr fontId="2"/>
  </si>
  <si>
    <t>東伊丹</t>
    <rPh sb="0" eb="1">
      <t>ヒガシ</t>
    </rPh>
    <rPh sb="1" eb="3">
      <t>イタミ</t>
    </rPh>
    <phoneticPr fontId="2"/>
  </si>
  <si>
    <t>日生中央</t>
    <rPh sb="0" eb="1">
      <t>ニチ</t>
    </rPh>
    <rPh sb="1" eb="2">
      <t>イ</t>
    </rPh>
    <rPh sb="2" eb="4">
      <t>チュウオウ</t>
    </rPh>
    <phoneticPr fontId="2"/>
  </si>
  <si>
    <t>山下</t>
    <rPh sb="0" eb="2">
      <t>ヤマシタ</t>
    </rPh>
    <phoneticPr fontId="2"/>
  </si>
  <si>
    <t>川西</t>
    <rPh sb="0" eb="2">
      <t>カワニシ</t>
    </rPh>
    <phoneticPr fontId="2"/>
  </si>
  <si>
    <t>川西北部</t>
    <rPh sb="0" eb="2">
      <t>カワニシ</t>
    </rPh>
    <rPh sb="2" eb="4">
      <t>ホクブ</t>
    </rPh>
    <phoneticPr fontId="2"/>
  </si>
  <si>
    <t>清和台</t>
    <rPh sb="0" eb="1">
      <t>キヨ</t>
    </rPh>
    <rPh sb="1" eb="3">
      <t>セイワダイ</t>
    </rPh>
    <phoneticPr fontId="2"/>
  </si>
  <si>
    <t>売布</t>
    <rPh sb="0" eb="2">
      <t>メフ</t>
    </rPh>
    <phoneticPr fontId="2"/>
  </si>
  <si>
    <t>中山台</t>
    <rPh sb="0" eb="3">
      <t>ナカヤマダイ</t>
    </rPh>
    <phoneticPr fontId="2"/>
  </si>
  <si>
    <t>山本</t>
    <rPh sb="0" eb="2">
      <t>ヤマモト</t>
    </rPh>
    <phoneticPr fontId="2"/>
  </si>
  <si>
    <t>Ｋ-西神</t>
    <rPh sb="2" eb="4">
      <t>セイシン</t>
    </rPh>
    <phoneticPr fontId="2"/>
  </si>
  <si>
    <t>打出</t>
    <rPh sb="0" eb="2">
      <t>ウチデ</t>
    </rPh>
    <phoneticPr fontId="2"/>
  </si>
  <si>
    <t>芦屋南</t>
    <rPh sb="0" eb="2">
      <t>アシヤ</t>
    </rPh>
    <rPh sb="2" eb="3">
      <t>ミナミ</t>
    </rPh>
    <phoneticPr fontId="2"/>
  </si>
  <si>
    <t>西宮中央</t>
    <rPh sb="0" eb="2">
      <t>ニシノミヤ</t>
    </rPh>
    <rPh sb="2" eb="4">
      <t>チュウオウ</t>
    </rPh>
    <phoneticPr fontId="2"/>
  </si>
  <si>
    <t>西宮北口</t>
    <rPh sb="0" eb="2">
      <t>ニシノミヤ</t>
    </rPh>
    <rPh sb="2" eb="4">
      <t>キタグチ</t>
    </rPh>
    <phoneticPr fontId="2"/>
  </si>
  <si>
    <t>甲東園</t>
    <rPh sb="0" eb="3">
      <t>コウトウエン</t>
    </rPh>
    <phoneticPr fontId="2"/>
  </si>
  <si>
    <t>今津</t>
    <rPh sb="0" eb="2">
      <t>イマヅ</t>
    </rPh>
    <phoneticPr fontId="2"/>
  </si>
  <si>
    <t>西宮市計</t>
    <rPh sb="0" eb="3">
      <t>ニシノミヤシ</t>
    </rPh>
    <rPh sb="3" eb="4">
      <t>ケイ</t>
    </rPh>
    <phoneticPr fontId="2"/>
  </si>
  <si>
    <t>南甲子園</t>
    <rPh sb="0" eb="1">
      <t>ミナミ</t>
    </rPh>
    <rPh sb="1" eb="4">
      <t>コウシエン</t>
    </rPh>
    <phoneticPr fontId="2"/>
  </si>
  <si>
    <t>苦楽園</t>
    <rPh sb="0" eb="3">
      <t>クラクエン</t>
    </rPh>
    <phoneticPr fontId="2"/>
  </si>
  <si>
    <t>夙川東部</t>
    <rPh sb="0" eb="2">
      <t>シュクガワ</t>
    </rPh>
    <rPh sb="2" eb="4">
      <t>トウブ</t>
    </rPh>
    <phoneticPr fontId="2"/>
  </si>
  <si>
    <t>西宮西部</t>
    <rPh sb="0" eb="2">
      <t>ニシノミヤ</t>
    </rPh>
    <rPh sb="2" eb="4">
      <t>セイブ</t>
    </rPh>
    <phoneticPr fontId="2"/>
  </si>
  <si>
    <t>森</t>
    <rPh sb="0" eb="1">
      <t>モリ</t>
    </rPh>
    <phoneticPr fontId="2"/>
  </si>
  <si>
    <t>甲南</t>
    <rPh sb="0" eb="2">
      <t>コウナン</t>
    </rPh>
    <phoneticPr fontId="2"/>
  </si>
  <si>
    <t>青木</t>
    <rPh sb="0" eb="2">
      <t>アオキ</t>
    </rPh>
    <phoneticPr fontId="2"/>
  </si>
  <si>
    <t>御影</t>
    <rPh sb="0" eb="2">
      <t>ミカゲ</t>
    </rPh>
    <phoneticPr fontId="2"/>
  </si>
  <si>
    <t>深江</t>
    <rPh sb="0" eb="2">
      <t>フカエ</t>
    </rPh>
    <phoneticPr fontId="2"/>
  </si>
  <si>
    <t>東灘</t>
    <rPh sb="0" eb="1">
      <t>ヒガシ</t>
    </rPh>
    <rPh sb="1" eb="2">
      <t>ナダ</t>
    </rPh>
    <phoneticPr fontId="2"/>
  </si>
  <si>
    <t>姫路南(S)</t>
    <rPh sb="0" eb="2">
      <t>ヒメジ</t>
    </rPh>
    <rPh sb="2" eb="3">
      <t>ミナミ</t>
    </rPh>
    <phoneticPr fontId="2"/>
  </si>
  <si>
    <t>【淡   路】  淡路市</t>
    <rPh sb="1" eb="6">
      <t>アワジ</t>
    </rPh>
    <rPh sb="9" eb="11">
      <t>アワジ</t>
    </rPh>
    <rPh sb="11" eb="12">
      <t>シ</t>
    </rPh>
    <phoneticPr fontId="2"/>
  </si>
  <si>
    <t>六甲</t>
    <rPh sb="0" eb="2">
      <t>ロッコウ</t>
    </rPh>
    <phoneticPr fontId="2"/>
  </si>
  <si>
    <t>西灘</t>
    <rPh sb="0" eb="2">
      <t>ニシナダ</t>
    </rPh>
    <phoneticPr fontId="2"/>
  </si>
  <si>
    <t>明石&lt;N&gt;</t>
    <rPh sb="0" eb="2">
      <t>アカシ</t>
    </rPh>
    <phoneticPr fontId="2"/>
  </si>
  <si>
    <t>【北播磨】   小野市</t>
    <rPh sb="1" eb="2">
      <t>キタ</t>
    </rPh>
    <rPh sb="2" eb="4">
      <t>ハリマ</t>
    </rPh>
    <rPh sb="8" eb="11">
      <t>オノシ</t>
    </rPh>
    <phoneticPr fontId="2"/>
  </si>
  <si>
    <t>【北播磨】   西脇市</t>
    <rPh sb="1" eb="2">
      <t>キタ</t>
    </rPh>
    <rPh sb="2" eb="4">
      <t>ハリマ</t>
    </rPh>
    <rPh sb="8" eb="11">
      <t>ニシワキシ</t>
    </rPh>
    <phoneticPr fontId="2"/>
  </si>
  <si>
    <t>【北播磨】   多可郡</t>
    <rPh sb="1" eb="2">
      <t>キタ</t>
    </rPh>
    <rPh sb="2" eb="4">
      <t>ハリマ</t>
    </rPh>
    <rPh sb="8" eb="11">
      <t>タカグン</t>
    </rPh>
    <phoneticPr fontId="2"/>
  </si>
  <si>
    <t>【北播磨】   加西市</t>
    <rPh sb="1" eb="2">
      <t>キタ</t>
    </rPh>
    <rPh sb="2" eb="4">
      <t>ハリマ</t>
    </rPh>
    <rPh sb="8" eb="11">
      <t>カサイシ</t>
    </rPh>
    <phoneticPr fontId="2"/>
  </si>
  <si>
    <t>【姫路市】   姫路市</t>
    <rPh sb="1" eb="3">
      <t>ヒメジ</t>
    </rPh>
    <rPh sb="3" eb="4">
      <t>シ</t>
    </rPh>
    <rPh sb="8" eb="11">
      <t>ヒメジシ</t>
    </rPh>
    <phoneticPr fontId="2"/>
  </si>
  <si>
    <t>【淡   路】   南あわじ市</t>
    <rPh sb="1" eb="6">
      <t>アワジ</t>
    </rPh>
    <rPh sb="10" eb="11">
      <t>ミナミ</t>
    </rPh>
    <rPh sb="14" eb="15">
      <t>シ</t>
    </rPh>
    <phoneticPr fontId="2"/>
  </si>
  <si>
    <t>三宮東部</t>
    <rPh sb="0" eb="2">
      <t>サンノミヤ</t>
    </rPh>
    <rPh sb="2" eb="4">
      <t>トウブ</t>
    </rPh>
    <phoneticPr fontId="2"/>
  </si>
  <si>
    <t>笠松</t>
    <rPh sb="0" eb="2">
      <t>カサマツ</t>
    </rPh>
    <phoneticPr fontId="2"/>
  </si>
  <si>
    <t>柳原</t>
    <rPh sb="0" eb="1">
      <t>ヤナギ</t>
    </rPh>
    <rPh sb="1" eb="2">
      <t>ハラ</t>
    </rPh>
    <phoneticPr fontId="2"/>
  </si>
  <si>
    <t>大開</t>
    <rPh sb="0" eb="1">
      <t>ダイ</t>
    </rPh>
    <rPh sb="1" eb="2">
      <t>カイ</t>
    </rPh>
    <phoneticPr fontId="2"/>
  </si>
  <si>
    <t>山の街</t>
    <rPh sb="0" eb="1">
      <t>ヤマ</t>
    </rPh>
    <rPh sb="2" eb="3">
      <t>マチ</t>
    </rPh>
    <phoneticPr fontId="2"/>
  </si>
  <si>
    <t>鈴蘭台</t>
    <rPh sb="0" eb="1">
      <t>スズ</t>
    </rPh>
    <rPh sb="1" eb="2">
      <t>ラン</t>
    </rPh>
    <rPh sb="2" eb="3">
      <t>ダイ</t>
    </rPh>
    <phoneticPr fontId="2"/>
  </si>
  <si>
    <t>神戸北町</t>
    <rPh sb="0" eb="2">
      <t>コウベ</t>
    </rPh>
    <rPh sb="2" eb="4">
      <t>キタマチ</t>
    </rPh>
    <phoneticPr fontId="2"/>
  </si>
  <si>
    <t>西鈴蘭台</t>
    <rPh sb="0" eb="1">
      <t>ニシ</t>
    </rPh>
    <rPh sb="1" eb="4">
      <t>スズランダイ</t>
    </rPh>
    <phoneticPr fontId="2"/>
  </si>
  <si>
    <t>北六甲</t>
    <rPh sb="0" eb="1">
      <t>キタ</t>
    </rPh>
    <rPh sb="1" eb="3">
      <t>ロッコウ</t>
    </rPh>
    <phoneticPr fontId="2"/>
  </si>
  <si>
    <t>新長田</t>
    <rPh sb="0" eb="3">
      <t>シンナガタ</t>
    </rPh>
    <phoneticPr fontId="2"/>
  </si>
  <si>
    <t>須磨</t>
    <rPh sb="0" eb="2">
      <t>スマ</t>
    </rPh>
    <phoneticPr fontId="2"/>
  </si>
  <si>
    <t>塩屋</t>
    <rPh sb="0" eb="2">
      <t>シオヤ</t>
    </rPh>
    <phoneticPr fontId="2"/>
  </si>
  <si>
    <t>多聞台</t>
    <rPh sb="0" eb="2">
      <t>タモン</t>
    </rPh>
    <rPh sb="2" eb="3">
      <t>ダイ</t>
    </rPh>
    <phoneticPr fontId="2"/>
  </si>
  <si>
    <t>学が丘</t>
    <rPh sb="0" eb="1">
      <t>ガク</t>
    </rPh>
    <rPh sb="2" eb="3">
      <t>オカ</t>
    </rPh>
    <phoneticPr fontId="2"/>
  </si>
  <si>
    <t>【明石市】   明石市</t>
    <rPh sb="1" eb="4">
      <t>アカシシ</t>
    </rPh>
    <rPh sb="8" eb="11">
      <t>アカシシ</t>
    </rPh>
    <phoneticPr fontId="2"/>
  </si>
  <si>
    <t>【三木市】   三木市</t>
    <rPh sb="1" eb="4">
      <t>ミキシ</t>
    </rPh>
    <rPh sb="8" eb="11">
      <t>ミキシ</t>
    </rPh>
    <phoneticPr fontId="2"/>
  </si>
  <si>
    <t>【三田市】  三田市</t>
    <rPh sb="1" eb="4">
      <t>サンダシ</t>
    </rPh>
    <rPh sb="7" eb="10">
      <t>サンダシ</t>
    </rPh>
    <phoneticPr fontId="2"/>
  </si>
  <si>
    <t>Ａ-長田中央</t>
    <rPh sb="2" eb="4">
      <t>ナガタ</t>
    </rPh>
    <rPh sb="4" eb="6">
      <t>チュウオウ</t>
    </rPh>
    <phoneticPr fontId="2"/>
  </si>
  <si>
    <t>加古川</t>
    <rPh sb="0" eb="3">
      <t>カコガワ</t>
    </rPh>
    <phoneticPr fontId="2"/>
  </si>
  <si>
    <t>竜野北(S)</t>
    <rPh sb="0" eb="2">
      <t>タツノ</t>
    </rPh>
    <rPh sb="2" eb="3">
      <t>キタ</t>
    </rPh>
    <phoneticPr fontId="2"/>
  </si>
  <si>
    <t>東加古川</t>
    <rPh sb="0" eb="4">
      <t>ヒガシカコガワ</t>
    </rPh>
    <phoneticPr fontId="2"/>
  </si>
  <si>
    <t>北加古川</t>
    <rPh sb="0" eb="1">
      <t>キタ</t>
    </rPh>
    <rPh sb="1" eb="4">
      <t>カコガワ</t>
    </rPh>
    <phoneticPr fontId="2"/>
  </si>
  <si>
    <t>小野</t>
    <rPh sb="0" eb="2">
      <t>オノ</t>
    </rPh>
    <phoneticPr fontId="2"/>
  </si>
  <si>
    <t>東条</t>
    <rPh sb="0" eb="2">
      <t>トウジョウ</t>
    </rPh>
    <phoneticPr fontId="2"/>
  </si>
  <si>
    <t>小野南</t>
    <rPh sb="0" eb="2">
      <t>オノ</t>
    </rPh>
    <rPh sb="2" eb="3">
      <t>ミナミ</t>
    </rPh>
    <phoneticPr fontId="2"/>
  </si>
  <si>
    <t xml:space="preserve">サイズ </t>
    <phoneticPr fontId="2"/>
  </si>
  <si>
    <t>サイズ</t>
    <phoneticPr fontId="2"/>
  </si>
  <si>
    <t>緑ヶ丘</t>
    <rPh sb="0" eb="3">
      <t>ミドリガオカ</t>
    </rPh>
    <phoneticPr fontId="2"/>
  </si>
  <si>
    <t>三田</t>
    <rPh sb="0" eb="2">
      <t>サンダ</t>
    </rPh>
    <phoneticPr fontId="2"/>
  </si>
  <si>
    <t>篠山</t>
    <rPh sb="0" eb="2">
      <t>シノヤマ</t>
    </rPh>
    <phoneticPr fontId="2"/>
  </si>
  <si>
    <t>成松</t>
    <rPh sb="0" eb="2">
      <t>ナリマツ</t>
    </rPh>
    <phoneticPr fontId="2"/>
  </si>
  <si>
    <t>柏原</t>
    <rPh sb="0" eb="2">
      <t>カイバラ</t>
    </rPh>
    <phoneticPr fontId="2"/>
  </si>
  <si>
    <t>豊岡中央</t>
    <rPh sb="0" eb="2">
      <t>トヨオカ</t>
    </rPh>
    <rPh sb="2" eb="4">
      <t>チュウオウ</t>
    </rPh>
    <phoneticPr fontId="2"/>
  </si>
  <si>
    <t>豊岡南</t>
    <rPh sb="0" eb="2">
      <t>トヨオカ</t>
    </rPh>
    <rPh sb="2" eb="3">
      <t>ミナミ</t>
    </rPh>
    <phoneticPr fontId="2"/>
  </si>
  <si>
    <t>三田西</t>
    <rPh sb="0" eb="2">
      <t>サンダ</t>
    </rPh>
    <rPh sb="2" eb="3">
      <t>ニシ</t>
    </rPh>
    <phoneticPr fontId="2"/>
  </si>
  <si>
    <t>市島</t>
    <rPh sb="0" eb="2">
      <t>イチジマ</t>
    </rPh>
    <phoneticPr fontId="2"/>
  </si>
  <si>
    <t>青垣</t>
    <rPh sb="0" eb="2">
      <t>アオガキ</t>
    </rPh>
    <phoneticPr fontId="2"/>
  </si>
  <si>
    <t>山南</t>
    <rPh sb="0" eb="2">
      <t>サンナン</t>
    </rPh>
    <phoneticPr fontId="2"/>
  </si>
  <si>
    <t>芦田氷上</t>
    <rPh sb="0" eb="2">
      <t>アシダ</t>
    </rPh>
    <rPh sb="2" eb="4">
      <t>ヒカミ</t>
    </rPh>
    <phoneticPr fontId="2"/>
  </si>
  <si>
    <t>芦田青垣</t>
    <rPh sb="0" eb="2">
      <t>アシダ</t>
    </rPh>
    <rPh sb="2" eb="4">
      <t>アオガキ</t>
    </rPh>
    <phoneticPr fontId="2"/>
  </si>
  <si>
    <t>姫路青山</t>
    <rPh sb="0" eb="2">
      <t>ヒメジ</t>
    </rPh>
    <rPh sb="2" eb="4">
      <t>アオヤマ</t>
    </rPh>
    <phoneticPr fontId="2"/>
  </si>
  <si>
    <t>西脇</t>
    <rPh sb="0" eb="2">
      <t>ニシワキ</t>
    </rPh>
    <phoneticPr fontId="2"/>
  </si>
  <si>
    <t>加西</t>
    <rPh sb="0" eb="2">
      <t>カサイ</t>
    </rPh>
    <phoneticPr fontId="2"/>
  </si>
  <si>
    <t>レコード区分</t>
    <rPh sb="4" eb="6">
      <t>クブン</t>
    </rPh>
    <phoneticPr fontId="2"/>
  </si>
  <si>
    <t>販売店№</t>
    <rPh sb="0" eb="3">
      <t>ハンバイテン</t>
    </rPh>
    <phoneticPr fontId="2"/>
  </si>
  <si>
    <t>値</t>
    <rPh sb="0" eb="1">
      <t>アタイ</t>
    </rPh>
    <phoneticPr fontId="2"/>
  </si>
  <si>
    <t>Ｙ読売新聞</t>
    <rPh sb="1" eb="3">
      <t>ヨミウリ</t>
    </rPh>
    <rPh sb="3" eb="5">
      <t>シンブン</t>
    </rPh>
    <phoneticPr fontId="2"/>
  </si>
  <si>
    <t>篠山東（合）</t>
    <rPh sb="0" eb="2">
      <t>ササヤマ</t>
    </rPh>
    <rPh sb="2" eb="3">
      <t>ヒガシ</t>
    </rPh>
    <phoneticPr fontId="2"/>
  </si>
  <si>
    <t>休</t>
    <rPh sb="0" eb="1">
      <t>キュウ</t>
    </rPh>
    <phoneticPr fontId="2"/>
  </si>
  <si>
    <t>【丹   波】   丹波市</t>
    <rPh sb="1" eb="6">
      <t>タンバ</t>
    </rPh>
    <rPh sb="10" eb="12">
      <t>タンバ</t>
    </rPh>
    <rPh sb="12" eb="13">
      <t>シ</t>
    </rPh>
    <phoneticPr fontId="2"/>
  </si>
  <si>
    <t xml:space="preserve">              　　　 </t>
    <phoneticPr fontId="2"/>
  </si>
  <si>
    <t>浜坂（合）</t>
    <rPh sb="0" eb="2">
      <t>ハマサカ</t>
    </rPh>
    <rPh sb="3" eb="4">
      <t>ゴウ</t>
    </rPh>
    <phoneticPr fontId="2"/>
  </si>
  <si>
    <t>相生</t>
    <rPh sb="0" eb="2">
      <t>アイオイ</t>
    </rPh>
    <phoneticPr fontId="2"/>
  </si>
  <si>
    <t>上郡</t>
    <rPh sb="0" eb="2">
      <t>カミゴオリ</t>
    </rPh>
    <phoneticPr fontId="2"/>
  </si>
  <si>
    <t>佐用</t>
    <rPh sb="0" eb="2">
      <t>サヨウ</t>
    </rPh>
    <phoneticPr fontId="2"/>
  </si>
  <si>
    <t>竜野</t>
    <rPh sb="0" eb="2">
      <t>タツノ</t>
    </rPh>
    <phoneticPr fontId="2"/>
  </si>
  <si>
    <t xml:space="preserve"> </t>
    <phoneticPr fontId="2"/>
  </si>
  <si>
    <t>福崎</t>
    <rPh sb="0" eb="2">
      <t>フクサキ</t>
    </rPh>
    <phoneticPr fontId="2"/>
  </si>
  <si>
    <t>部数</t>
    <rPh sb="0" eb="2">
      <t>ブスウ</t>
    </rPh>
    <phoneticPr fontId="2"/>
  </si>
  <si>
    <t>注</t>
    <rPh sb="0" eb="1">
      <t>チュウイ</t>
    </rPh>
    <phoneticPr fontId="2"/>
  </si>
  <si>
    <t>（備考）</t>
    <rPh sb="1" eb="3">
      <t>ビコウ</t>
    </rPh>
    <phoneticPr fontId="2"/>
  </si>
  <si>
    <t>合計</t>
    <rPh sb="0" eb="2">
      <t>ゴウケイ</t>
    </rPh>
    <phoneticPr fontId="2"/>
  </si>
  <si>
    <t>Ｋ神戸新聞</t>
    <rPh sb="1" eb="3">
      <t>コウベ</t>
    </rPh>
    <rPh sb="3" eb="5">
      <t>シンブン</t>
    </rPh>
    <phoneticPr fontId="2"/>
  </si>
  <si>
    <t>Ａ朝日新聞</t>
    <rPh sb="1" eb="3">
      <t>アサヒ</t>
    </rPh>
    <rPh sb="3" eb="5">
      <t>シンブン</t>
    </rPh>
    <phoneticPr fontId="2"/>
  </si>
  <si>
    <t>Ｍ毎日新聞</t>
    <rPh sb="1" eb="3">
      <t>マイニチ</t>
    </rPh>
    <rPh sb="3" eb="5">
      <t>シンブン</t>
    </rPh>
    <phoneticPr fontId="2"/>
  </si>
  <si>
    <t>Ｙ読売新聞</t>
    <rPh sb="1" eb="3">
      <t>ヨミウリ</t>
    </rPh>
    <rPh sb="3" eb="5">
      <t>シンブン</t>
    </rPh>
    <phoneticPr fontId="2"/>
  </si>
  <si>
    <t>Ｓ産経新聞</t>
    <rPh sb="1" eb="3">
      <t>サンケイ</t>
    </rPh>
    <rPh sb="3" eb="5">
      <t>シンブン</t>
    </rPh>
    <phoneticPr fontId="2"/>
  </si>
  <si>
    <t>タイトル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</si>
  <si>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</si>
  <si>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</si>
  <si>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担当</t>
    <rPh sb="0" eb="2">
      <t>タントウシャ</t>
    </rPh>
    <phoneticPr fontId="2"/>
  </si>
  <si>
    <t>Ｎｏ．</t>
    <phoneticPr fontId="2"/>
  </si>
  <si>
    <t>尼崎市</t>
    <rPh sb="0" eb="3">
      <t>アマガサキシ</t>
    </rPh>
    <phoneticPr fontId="2"/>
  </si>
  <si>
    <t>明石市</t>
    <rPh sb="0" eb="3">
      <t>アカシシ</t>
    </rPh>
    <phoneticPr fontId="2"/>
  </si>
  <si>
    <t>川西市</t>
    <rPh sb="0" eb="3">
      <t>カワニシシ</t>
    </rPh>
    <phoneticPr fontId="2"/>
  </si>
  <si>
    <t>芦屋市</t>
    <rPh sb="0" eb="3">
      <t>アシヤシ</t>
    </rPh>
    <phoneticPr fontId="2"/>
  </si>
  <si>
    <t>鳴尾中央</t>
    <rPh sb="0" eb="2">
      <t>ナルオ</t>
    </rPh>
    <rPh sb="2" eb="4">
      <t>チュウオウ</t>
    </rPh>
    <phoneticPr fontId="2"/>
  </si>
  <si>
    <t>丹南</t>
    <rPh sb="0" eb="2">
      <t>タンナン</t>
    </rPh>
    <phoneticPr fontId="2"/>
  </si>
  <si>
    <t>山崎</t>
    <rPh sb="0" eb="2">
      <t>ヤマサキ</t>
    </rPh>
    <phoneticPr fontId="2"/>
  </si>
  <si>
    <t>宝塚市計</t>
    <rPh sb="0" eb="1">
      <t>タカラ</t>
    </rPh>
    <rPh sb="1" eb="2">
      <t>ツカ</t>
    </rPh>
    <rPh sb="2" eb="3">
      <t>シ</t>
    </rPh>
    <rPh sb="3" eb="4">
      <t>ケイ</t>
    </rPh>
    <phoneticPr fontId="2"/>
  </si>
  <si>
    <t>川辺郡計</t>
    <rPh sb="0" eb="2">
      <t>カワベ</t>
    </rPh>
    <rPh sb="2" eb="3">
      <t>グン</t>
    </rPh>
    <rPh sb="3" eb="4">
      <t>ケイ</t>
    </rPh>
    <phoneticPr fontId="2"/>
  </si>
  <si>
    <t>東灘区計</t>
    <rPh sb="0" eb="1">
      <t>ヒガシ</t>
    </rPh>
    <rPh sb="1" eb="2">
      <t>ナダ</t>
    </rPh>
    <rPh sb="2" eb="3">
      <t>ク</t>
    </rPh>
    <rPh sb="3" eb="4">
      <t>ショウケイ</t>
    </rPh>
    <phoneticPr fontId="2"/>
  </si>
  <si>
    <t>灘区計</t>
    <rPh sb="0" eb="2">
      <t>ナダク</t>
    </rPh>
    <rPh sb="2" eb="3">
      <t>ショウケイ</t>
    </rPh>
    <phoneticPr fontId="2"/>
  </si>
  <si>
    <t>中央区計</t>
    <rPh sb="0" eb="3">
      <t>チュウオウク</t>
    </rPh>
    <rPh sb="3" eb="4">
      <t>ショウケイ</t>
    </rPh>
    <phoneticPr fontId="2"/>
  </si>
  <si>
    <t>兵庫区計</t>
    <rPh sb="0" eb="3">
      <t>ヒョウゴク</t>
    </rPh>
    <rPh sb="3" eb="4">
      <t>ショウケイ</t>
    </rPh>
    <phoneticPr fontId="2"/>
  </si>
  <si>
    <t>北区計</t>
    <rPh sb="0" eb="2">
      <t>キタク</t>
    </rPh>
    <rPh sb="2" eb="3">
      <t>ショウケイ</t>
    </rPh>
    <phoneticPr fontId="2"/>
  </si>
  <si>
    <t>長田区計</t>
    <rPh sb="0" eb="3">
      <t>ナガタク</t>
    </rPh>
    <rPh sb="3" eb="4">
      <t>ショウケイ</t>
    </rPh>
    <phoneticPr fontId="2"/>
  </si>
  <si>
    <t>須磨区計</t>
    <rPh sb="0" eb="2">
      <t>スマ</t>
    </rPh>
    <rPh sb="2" eb="3">
      <t>ク</t>
    </rPh>
    <rPh sb="3" eb="4">
      <t>ショウケイ</t>
    </rPh>
    <phoneticPr fontId="2"/>
  </si>
  <si>
    <t>垂水区計</t>
    <rPh sb="0" eb="2">
      <t>タルミ</t>
    </rPh>
    <rPh sb="2" eb="3">
      <t>ク</t>
    </rPh>
    <rPh sb="3" eb="4">
      <t>ショウケイ</t>
    </rPh>
    <phoneticPr fontId="2"/>
  </si>
  <si>
    <t>西区計</t>
    <rPh sb="0" eb="1">
      <t>ニシ</t>
    </rPh>
    <rPh sb="1" eb="2">
      <t>ナガタク</t>
    </rPh>
    <rPh sb="2" eb="3">
      <t>ショウケイ</t>
    </rPh>
    <phoneticPr fontId="2"/>
  </si>
  <si>
    <t>明石市計</t>
    <rPh sb="0" eb="3">
      <t>アカシシ</t>
    </rPh>
    <rPh sb="3" eb="4">
      <t>ショウケイ</t>
    </rPh>
    <phoneticPr fontId="2"/>
  </si>
  <si>
    <t>三田市計</t>
    <rPh sb="0" eb="3">
      <t>サンダシ</t>
    </rPh>
    <rPh sb="3" eb="4">
      <t>ショウケイ</t>
    </rPh>
    <phoneticPr fontId="2"/>
  </si>
  <si>
    <t>芦屋市計</t>
    <rPh sb="0" eb="3">
      <t>アシヤシ</t>
    </rPh>
    <rPh sb="3" eb="4">
      <t>ケイ</t>
    </rPh>
    <phoneticPr fontId="2"/>
  </si>
  <si>
    <t>5・22</t>
    <phoneticPr fontId="2"/>
  </si>
  <si>
    <t>6・22</t>
    <phoneticPr fontId="2"/>
  </si>
  <si>
    <t>7・22</t>
    <phoneticPr fontId="2"/>
  </si>
  <si>
    <t>8・22</t>
    <phoneticPr fontId="2"/>
  </si>
  <si>
    <t>9・22</t>
    <phoneticPr fontId="2"/>
  </si>
  <si>
    <t>1・21</t>
    <phoneticPr fontId="2"/>
  </si>
  <si>
    <t>2・21</t>
    <phoneticPr fontId="2"/>
  </si>
  <si>
    <t>3・21</t>
    <phoneticPr fontId="2"/>
  </si>
  <si>
    <t>4・21</t>
    <phoneticPr fontId="2"/>
  </si>
  <si>
    <t>13・22</t>
    <phoneticPr fontId="2"/>
  </si>
  <si>
    <t>Ｙ-藤原台</t>
    <rPh sb="2" eb="4">
      <t>フジワラ</t>
    </rPh>
    <rPh sb="4" eb="5">
      <t>ダイ</t>
    </rPh>
    <phoneticPr fontId="2"/>
  </si>
  <si>
    <t>山崎南</t>
    <rPh sb="0" eb="2">
      <t>ヤマサキ</t>
    </rPh>
    <rPh sb="2" eb="3">
      <t>ミナミ</t>
    </rPh>
    <phoneticPr fontId="2"/>
  </si>
  <si>
    <t>都志</t>
    <rPh sb="0" eb="1">
      <t>ミヤコ</t>
    </rPh>
    <rPh sb="1" eb="2">
      <t>シ</t>
    </rPh>
    <phoneticPr fontId="2"/>
  </si>
  <si>
    <t>小計</t>
    <rPh sb="0" eb="2">
      <t>ショウケイ</t>
    </rPh>
    <phoneticPr fontId="2"/>
  </si>
  <si>
    <t>仮屋</t>
    <rPh sb="0" eb="2">
      <t>カリヤ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</si>
  <si>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</si>
  <si>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</si>
  <si>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洲本</t>
    <rPh sb="0" eb="2">
      <t>スモト</t>
    </rPh>
    <phoneticPr fontId="2"/>
  </si>
  <si>
    <t>久代</t>
    <rPh sb="0" eb="2">
      <t>ヒサヨ</t>
    </rPh>
    <phoneticPr fontId="2"/>
  </si>
  <si>
    <t>小計</t>
    <rPh sb="0" eb="2">
      <t>ショウケイ</t>
    </rPh>
    <phoneticPr fontId="2"/>
  </si>
  <si>
    <t>東園田</t>
    <rPh sb="0" eb="1">
      <t>ヒガシ</t>
    </rPh>
    <rPh sb="1" eb="3">
      <t>ソノダ</t>
    </rPh>
    <phoneticPr fontId="2"/>
  </si>
  <si>
    <t>汐江</t>
    <rPh sb="0" eb="1">
      <t>シオ</t>
    </rPh>
    <rPh sb="1" eb="2">
      <t>エ</t>
    </rPh>
    <phoneticPr fontId="2"/>
  </si>
  <si>
    <t>伊丹鴻ノ池</t>
    <rPh sb="0" eb="2">
      <t>イタミ</t>
    </rPh>
    <rPh sb="2" eb="5">
      <t>コウノイケ</t>
    </rPh>
    <phoneticPr fontId="2"/>
  </si>
  <si>
    <t>緑台</t>
    <rPh sb="0" eb="2">
      <t>ミドリダイ</t>
    </rPh>
    <phoneticPr fontId="2"/>
  </si>
  <si>
    <t>宝塚</t>
    <rPh sb="0" eb="1">
      <t>タカラ</t>
    </rPh>
    <rPh sb="1" eb="2">
      <t>ツカ</t>
    </rPh>
    <phoneticPr fontId="2"/>
  </si>
  <si>
    <t>搬入先</t>
    <rPh sb="0" eb="2">
      <t>ハンニュウ</t>
    </rPh>
    <rPh sb="2" eb="3">
      <t>サキ</t>
    </rPh>
    <phoneticPr fontId="2"/>
  </si>
  <si>
    <t>Ａ-川西山下</t>
    <rPh sb="2" eb="3">
      <t>カワ</t>
    </rPh>
    <rPh sb="3" eb="4">
      <t>ニシ</t>
    </rPh>
    <rPh sb="4" eb="6">
      <t>ヤマシタ</t>
    </rPh>
    <phoneticPr fontId="2"/>
  </si>
  <si>
    <t>神戸配送センター</t>
    <rPh sb="0" eb="2">
      <t>コウベ</t>
    </rPh>
    <rPh sb="2" eb="4">
      <t>ハイソウ</t>
    </rPh>
    <phoneticPr fontId="2"/>
  </si>
  <si>
    <t>姫路配送センター</t>
    <rPh sb="0" eb="2">
      <t>ヒメジ</t>
    </rPh>
    <rPh sb="2" eb="4">
      <t>ハイソウ</t>
    </rPh>
    <phoneticPr fontId="2"/>
  </si>
  <si>
    <t>甲子園口</t>
    <rPh sb="0" eb="4">
      <t>コウシエングチ</t>
    </rPh>
    <phoneticPr fontId="2"/>
  </si>
  <si>
    <t>甲陽園</t>
    <rPh sb="0" eb="3">
      <t>コウヨウエン</t>
    </rPh>
    <phoneticPr fontId="2"/>
  </si>
  <si>
    <t>和田山</t>
    <rPh sb="0" eb="3">
      <t>ワダヤマ</t>
    </rPh>
    <phoneticPr fontId="2"/>
  </si>
  <si>
    <t>生野</t>
    <rPh sb="0" eb="2">
      <t>イクノ</t>
    </rPh>
    <phoneticPr fontId="2"/>
  </si>
  <si>
    <t>新井</t>
    <rPh sb="0" eb="2">
      <t>アライ</t>
    </rPh>
    <phoneticPr fontId="2"/>
  </si>
  <si>
    <t>梁瀬</t>
    <rPh sb="0" eb="2">
      <t>ヤナセ</t>
    </rPh>
    <phoneticPr fontId="2"/>
  </si>
  <si>
    <t>竹田</t>
    <rPh sb="0" eb="2">
      <t>タケダ</t>
    </rPh>
    <phoneticPr fontId="2"/>
  </si>
  <si>
    <t>八鹿</t>
    <rPh sb="0" eb="2">
      <t>ヨウカ</t>
    </rPh>
    <phoneticPr fontId="2"/>
  </si>
  <si>
    <t>養父</t>
    <rPh sb="0" eb="2">
      <t>ヤブ</t>
    </rPh>
    <phoneticPr fontId="2"/>
  </si>
  <si>
    <t>広谷</t>
    <rPh sb="0" eb="2">
      <t>ヒロタニ</t>
    </rPh>
    <phoneticPr fontId="2"/>
  </si>
  <si>
    <t>大屋</t>
    <rPh sb="0" eb="2">
      <t>オオヤ</t>
    </rPh>
    <phoneticPr fontId="2"/>
  </si>
  <si>
    <t>明廷</t>
    <rPh sb="0" eb="1">
      <t>メイ</t>
    </rPh>
    <rPh sb="1" eb="2">
      <t>テイ</t>
    </rPh>
    <phoneticPr fontId="2"/>
  </si>
  <si>
    <t>関宮</t>
    <rPh sb="0" eb="2">
      <t>セキミヤ</t>
    </rPh>
    <phoneticPr fontId="2"/>
  </si>
  <si>
    <t>口大屋</t>
    <rPh sb="0" eb="1">
      <t>クチ</t>
    </rPh>
    <rPh sb="1" eb="3">
      <t>オオヤ</t>
    </rPh>
    <phoneticPr fontId="2"/>
  </si>
  <si>
    <t>浜坂</t>
    <rPh sb="0" eb="2">
      <t>ハマサカ</t>
    </rPh>
    <phoneticPr fontId="2"/>
  </si>
  <si>
    <t>湯村</t>
    <rPh sb="0" eb="2">
      <t>ユムラ</t>
    </rPh>
    <phoneticPr fontId="2"/>
  </si>
  <si>
    <t>小代</t>
    <rPh sb="0" eb="2">
      <t>オジロ</t>
    </rPh>
    <phoneticPr fontId="2"/>
  </si>
  <si>
    <t>村岡</t>
    <rPh sb="0" eb="2">
      <t>ムラオカ</t>
    </rPh>
    <phoneticPr fontId="2"/>
  </si>
  <si>
    <t>射添</t>
    <rPh sb="0" eb="1">
      <t>イ</t>
    </rPh>
    <rPh sb="1" eb="2">
      <t>ソ</t>
    </rPh>
    <phoneticPr fontId="2"/>
  </si>
  <si>
    <t>豊岡市</t>
    <rPh sb="0" eb="3">
      <t>トヨオカシ</t>
    </rPh>
    <phoneticPr fontId="2"/>
  </si>
  <si>
    <t>豊岡北</t>
    <rPh sb="0" eb="2">
      <t>トヨオカ</t>
    </rPh>
    <rPh sb="2" eb="3">
      <t>キタ</t>
    </rPh>
    <phoneticPr fontId="2"/>
  </si>
  <si>
    <t>豊岡</t>
    <rPh sb="0" eb="2">
      <t>トヨオカ</t>
    </rPh>
    <phoneticPr fontId="2"/>
  </si>
  <si>
    <t>小計</t>
    <rPh sb="0" eb="2">
      <t>ショウケイ</t>
    </rPh>
    <phoneticPr fontId="2"/>
  </si>
  <si>
    <t>出石</t>
    <rPh sb="0" eb="2">
      <t>イズシ</t>
    </rPh>
    <phoneticPr fontId="2"/>
  </si>
  <si>
    <t>城崎</t>
    <rPh sb="0" eb="2">
      <t>キノサキ</t>
    </rPh>
    <phoneticPr fontId="2"/>
  </si>
  <si>
    <t>元町</t>
    <rPh sb="0" eb="2">
      <t>モトマチ</t>
    </rPh>
    <phoneticPr fontId="2"/>
  </si>
  <si>
    <t>西垂水</t>
    <rPh sb="0" eb="1">
      <t>ニシ</t>
    </rPh>
    <rPh sb="1" eb="3">
      <t>タルミ</t>
    </rPh>
    <phoneticPr fontId="2"/>
  </si>
  <si>
    <t>江原</t>
    <rPh sb="0" eb="2">
      <t>エバラ</t>
    </rPh>
    <phoneticPr fontId="2"/>
  </si>
  <si>
    <t>竹野</t>
    <rPh sb="0" eb="2">
      <t>タケノ</t>
    </rPh>
    <phoneticPr fontId="2"/>
  </si>
  <si>
    <t>運賃</t>
    <rPh sb="0" eb="2">
      <t>ウンチン</t>
    </rPh>
    <phoneticPr fontId="2"/>
  </si>
  <si>
    <t>別途必要</t>
    <rPh sb="0" eb="2">
      <t>ベット</t>
    </rPh>
    <rPh sb="2" eb="4">
      <t>ヒツヨウ</t>
    </rPh>
    <phoneticPr fontId="2"/>
  </si>
  <si>
    <t>※休：休刊日翌日折込不可。</t>
    <rPh sb="3" eb="6">
      <t>キュウカンビ</t>
    </rPh>
    <rPh sb="6" eb="8">
      <t>ヨクジツ</t>
    </rPh>
    <rPh sb="8" eb="10">
      <t>オリコミ</t>
    </rPh>
    <rPh sb="10" eb="12">
      <t>フカ</t>
    </rPh>
    <phoneticPr fontId="2"/>
  </si>
  <si>
    <t>日経新聞</t>
    <rPh sb="0" eb="2">
      <t>ニッケイ</t>
    </rPh>
    <rPh sb="2" eb="4">
      <t>シンブン</t>
    </rPh>
    <phoneticPr fontId="2"/>
  </si>
  <si>
    <t>神戸新聞</t>
    <rPh sb="0" eb="2">
      <t>コウベ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</si>
  <si>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</si>
  <si>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</si>
  <si>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</si>
  <si>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産経新聞</t>
    <rPh sb="0" eb="2">
      <t>サンケイ</t>
    </rPh>
    <rPh sb="2" eb="4">
      <t>シンブン</t>
    </rPh>
    <phoneticPr fontId="2"/>
  </si>
  <si>
    <t>伊丹市</t>
    <rPh sb="0" eb="3">
      <t>イタミシ</t>
    </rPh>
    <phoneticPr fontId="2"/>
  </si>
  <si>
    <t>宝塚市</t>
    <rPh sb="0" eb="3">
      <t>タカラヅカシ</t>
    </rPh>
    <phoneticPr fontId="2"/>
  </si>
  <si>
    <t>西宮市</t>
    <rPh sb="0" eb="3">
      <t>ニシノミヤシ</t>
    </rPh>
    <phoneticPr fontId="2"/>
  </si>
  <si>
    <t>加古川市・郡</t>
    <rPh sb="0" eb="4">
      <t>カコガワシ</t>
    </rPh>
    <rPh sb="5" eb="6">
      <t>グン</t>
    </rPh>
    <phoneticPr fontId="2"/>
  </si>
  <si>
    <t>武田尾（合）&lt;N&gt;</t>
    <rPh sb="0" eb="2">
      <t>タケダ</t>
    </rPh>
    <rPh sb="2" eb="3">
      <t>オ</t>
    </rPh>
    <phoneticPr fontId="2"/>
  </si>
  <si>
    <t>高砂市</t>
    <rPh sb="0" eb="3">
      <t>タカサゴシ</t>
    </rPh>
    <phoneticPr fontId="2"/>
  </si>
  <si>
    <t>三木市</t>
    <rPh sb="0" eb="3">
      <t>ミキシ</t>
    </rPh>
    <phoneticPr fontId="2"/>
  </si>
  <si>
    <t>小野市</t>
    <rPh sb="0" eb="3">
      <t>オノシ</t>
    </rPh>
    <phoneticPr fontId="2"/>
  </si>
  <si>
    <t>加西市</t>
    <rPh sb="0" eb="3">
      <t>カサイシ</t>
    </rPh>
    <phoneticPr fontId="2"/>
  </si>
  <si>
    <t>西脇市</t>
    <rPh sb="0" eb="3">
      <t>ニシワキシ</t>
    </rPh>
    <phoneticPr fontId="2"/>
  </si>
  <si>
    <t>三田市</t>
    <rPh sb="0" eb="3">
      <t>サンダシ</t>
    </rPh>
    <phoneticPr fontId="2"/>
  </si>
  <si>
    <t>姫路市</t>
    <rPh sb="0" eb="3">
      <t>ヒメジシ</t>
    </rPh>
    <phoneticPr fontId="2"/>
  </si>
  <si>
    <t>相生市</t>
    <rPh sb="0" eb="3">
      <t>アイオイシ</t>
    </rPh>
    <phoneticPr fontId="2"/>
  </si>
  <si>
    <t>赤穂市・赤穂郡</t>
    <rPh sb="0" eb="3">
      <t>アコウシ</t>
    </rPh>
    <rPh sb="4" eb="6">
      <t>アコウ</t>
    </rPh>
    <rPh sb="6" eb="7">
      <t>グン</t>
    </rPh>
    <phoneticPr fontId="2"/>
  </si>
  <si>
    <t>篠山口(N)</t>
    <rPh sb="0" eb="2">
      <t>シノヤマ</t>
    </rPh>
    <rPh sb="2" eb="3">
      <t>クチ</t>
    </rPh>
    <phoneticPr fontId="2"/>
  </si>
  <si>
    <t>洲本市</t>
    <rPh sb="0" eb="3">
      <t>スモトシ</t>
    </rPh>
    <phoneticPr fontId="2"/>
  </si>
  <si>
    <t>川辺郡</t>
    <rPh sb="0" eb="2">
      <t>カワベ</t>
    </rPh>
    <rPh sb="2" eb="3">
      <t>グン</t>
    </rPh>
    <phoneticPr fontId="2"/>
  </si>
  <si>
    <t>多可郡</t>
    <rPh sb="0" eb="3">
      <t>タカグン</t>
    </rPh>
    <phoneticPr fontId="2"/>
  </si>
  <si>
    <t>折込部数</t>
    <rPh sb="0" eb="2">
      <t>オリコミ</t>
    </rPh>
    <rPh sb="2" eb="4">
      <t>ブスウ</t>
    </rPh>
    <phoneticPr fontId="2"/>
  </si>
  <si>
    <t>【北播磨】   加東市</t>
    <rPh sb="1" eb="2">
      <t>キタ</t>
    </rPh>
    <rPh sb="2" eb="4">
      <t>ハリマ</t>
    </rPh>
    <rPh sb="8" eb="11">
      <t>カトウシ</t>
    </rPh>
    <phoneticPr fontId="2"/>
  </si>
  <si>
    <t>加東市</t>
    <rPh sb="2" eb="3">
      <t>シ</t>
    </rPh>
    <phoneticPr fontId="2"/>
  </si>
  <si>
    <t>加東市</t>
    <rPh sb="0" eb="2">
      <t>カトウ</t>
    </rPh>
    <rPh sb="2" eb="3">
      <t>シ</t>
    </rPh>
    <phoneticPr fontId="2"/>
  </si>
  <si>
    <t>佐用郡</t>
    <rPh sb="0" eb="3">
      <t>サヨウグン</t>
    </rPh>
    <phoneticPr fontId="2"/>
  </si>
  <si>
    <t>神崎郡</t>
    <rPh sb="0" eb="3">
      <t>カンザキグン</t>
    </rPh>
    <phoneticPr fontId="2"/>
  </si>
  <si>
    <t>美方郡</t>
    <rPh sb="0" eb="3">
      <t>ミカタグン</t>
    </rPh>
    <phoneticPr fontId="2"/>
  </si>
  <si>
    <t>搬入・荷受</t>
    <rPh sb="0" eb="2">
      <t>ハンニュウ</t>
    </rPh>
    <rPh sb="3" eb="5">
      <t>ニウケ</t>
    </rPh>
    <phoneticPr fontId="2"/>
  </si>
  <si>
    <t>担当</t>
    <rPh sb="0" eb="2">
      <t>タントウ</t>
    </rPh>
    <phoneticPr fontId="2"/>
  </si>
  <si>
    <t>区小計</t>
    <rPh sb="0" eb="1">
      <t>ク</t>
    </rPh>
    <rPh sb="1" eb="3">
      <t>ショウケイ</t>
    </rPh>
    <phoneticPr fontId="2"/>
  </si>
  <si>
    <t>東播磨</t>
    <rPh sb="0" eb="1">
      <t>ヒガシ</t>
    </rPh>
    <rPh sb="1" eb="3">
      <t>ハリマ</t>
    </rPh>
    <phoneticPr fontId="2"/>
  </si>
  <si>
    <t>東播磨小計</t>
    <rPh sb="0" eb="1">
      <t>ヒガシ</t>
    </rPh>
    <rPh sb="1" eb="3">
      <t>ハリマ</t>
    </rPh>
    <rPh sb="3" eb="5">
      <t>ショウケイ</t>
    </rPh>
    <phoneticPr fontId="2"/>
  </si>
  <si>
    <t>西播磨</t>
    <rPh sb="0" eb="1">
      <t>ニシ</t>
    </rPh>
    <rPh sb="1" eb="3">
      <t>ハリマ</t>
    </rPh>
    <phoneticPr fontId="2"/>
  </si>
  <si>
    <t>西播磨小計</t>
    <rPh sb="0" eb="1">
      <t>ニシ</t>
    </rPh>
    <rPh sb="1" eb="3">
      <t>ハリマ</t>
    </rPh>
    <rPh sb="3" eb="5">
      <t>ショウケイ</t>
    </rPh>
    <phoneticPr fontId="2"/>
  </si>
  <si>
    <t>市合計</t>
    <rPh sb="0" eb="1">
      <t>シ</t>
    </rPh>
    <rPh sb="1" eb="3">
      <t>ゴウケイ</t>
    </rPh>
    <phoneticPr fontId="2"/>
  </si>
  <si>
    <t>部数</t>
    <rPh sb="0" eb="2">
      <t>ブスウ</t>
    </rPh>
    <phoneticPr fontId="2"/>
  </si>
  <si>
    <t>阪   神</t>
    <rPh sb="0" eb="5">
      <t>ハンシン</t>
    </rPh>
    <phoneticPr fontId="2"/>
  </si>
  <si>
    <t>阪   神   小計</t>
    <rPh sb="0" eb="5">
      <t>ハンシン</t>
    </rPh>
    <rPh sb="8" eb="10">
      <t>ショウケイ</t>
    </rPh>
    <phoneticPr fontId="2"/>
  </si>
  <si>
    <t>但   馬</t>
    <rPh sb="0" eb="5">
      <t>タジマ</t>
    </rPh>
    <phoneticPr fontId="2"/>
  </si>
  <si>
    <t>淡   路</t>
    <rPh sb="0" eb="5">
      <t>アワジ</t>
    </rPh>
    <phoneticPr fontId="2"/>
  </si>
  <si>
    <t>但   馬小計</t>
    <rPh sb="0" eb="5">
      <t>タジマ</t>
    </rPh>
    <rPh sb="5" eb="7">
      <t>ショウケイ</t>
    </rPh>
    <phoneticPr fontId="2"/>
  </si>
  <si>
    <t>淡   路小計</t>
    <rPh sb="0" eb="5">
      <t>アワジ</t>
    </rPh>
    <rPh sb="5" eb="7">
      <t>ショウケイ</t>
    </rPh>
    <phoneticPr fontId="2"/>
  </si>
  <si>
    <t>丹  波</t>
    <rPh sb="0" eb="4">
      <t>タンバ</t>
    </rPh>
    <phoneticPr fontId="2"/>
  </si>
  <si>
    <t>丹  波小計</t>
    <rPh sb="0" eb="4">
      <t>タンバ</t>
    </rPh>
    <rPh sb="4" eb="6">
      <t>ショウケイ</t>
    </rPh>
    <phoneticPr fontId="2"/>
  </si>
  <si>
    <t>阪   神   小計</t>
    <rPh sb="0" eb="5">
      <t>ハンシン</t>
    </rPh>
    <rPh sb="8" eb="10">
      <t>ショウケイ</t>
    </rPh>
    <phoneticPr fontId="2"/>
  </si>
  <si>
    <t xml:space="preserve"> </t>
    <phoneticPr fontId="2"/>
  </si>
  <si>
    <t>郡部合計</t>
    <rPh sb="0" eb="1">
      <t>グン</t>
    </rPh>
    <rPh sb="1" eb="2">
      <t>ブ</t>
    </rPh>
    <rPh sb="2" eb="4">
      <t>ゴウケイ</t>
    </rPh>
    <phoneticPr fontId="2"/>
  </si>
  <si>
    <t>兵庫県合計</t>
    <rPh sb="0" eb="3">
      <t>ヒョウゴケン</t>
    </rPh>
    <rPh sb="3" eb="5">
      <t>ゴウケイ</t>
    </rPh>
    <phoneticPr fontId="2"/>
  </si>
  <si>
    <t>神   戸</t>
    <rPh sb="0" eb="5">
      <t>コウベ</t>
    </rPh>
    <phoneticPr fontId="2"/>
  </si>
  <si>
    <t>伊川谷(S)</t>
    <rPh sb="0" eb="2">
      <t>イカワ</t>
    </rPh>
    <rPh sb="2" eb="3">
      <t>タニ</t>
    </rPh>
    <phoneticPr fontId="2"/>
  </si>
  <si>
    <t>上　荘</t>
    <rPh sb="0" eb="1">
      <t>カミ</t>
    </rPh>
    <rPh sb="2" eb="3">
      <t>ソウ</t>
    </rPh>
    <phoneticPr fontId="2"/>
  </si>
  <si>
    <t>播磨新宮</t>
    <rPh sb="0" eb="2">
      <t>ハリマ</t>
    </rPh>
    <rPh sb="2" eb="4">
      <t>ニイミヤ</t>
    </rPh>
    <phoneticPr fontId="2"/>
  </si>
  <si>
    <t>長洲(K)</t>
    <rPh sb="0" eb="1">
      <t>ナガセ</t>
    </rPh>
    <rPh sb="1" eb="2">
      <t>スモト</t>
    </rPh>
    <phoneticPr fontId="2"/>
  </si>
  <si>
    <t>東尼崎</t>
    <rPh sb="0" eb="1">
      <t>ヒガシ</t>
    </rPh>
    <rPh sb="1" eb="3">
      <t>アマガサキ</t>
    </rPh>
    <phoneticPr fontId="2"/>
  </si>
  <si>
    <t>かすが</t>
    <phoneticPr fontId="2"/>
  </si>
  <si>
    <t>但馬竹田（合）</t>
    <rPh sb="0" eb="2">
      <t>タジマ</t>
    </rPh>
    <rPh sb="2" eb="4">
      <t>タケダ</t>
    </rPh>
    <phoneticPr fontId="2"/>
  </si>
  <si>
    <t>北淡</t>
    <rPh sb="0" eb="2">
      <t>ホクダン</t>
    </rPh>
    <phoneticPr fontId="2"/>
  </si>
  <si>
    <r>
      <t>株式会社　</t>
    </r>
    <r>
      <rPr>
        <sz val="11"/>
        <rFont val="ＭＳ Ｐゴシック"/>
        <family val="3"/>
        <charset val="128"/>
      </rPr>
      <t>神戸新聞総合折込</t>
    </r>
    <rPh sb="0" eb="4">
      <t>カブシキガイシャ</t>
    </rPh>
    <rPh sb="5" eb="9">
      <t>コウベシンブン</t>
    </rPh>
    <rPh sb="9" eb="11">
      <t>ソウゴウ</t>
    </rPh>
    <rPh sb="11" eb="13">
      <t>オリコミ</t>
    </rPh>
    <phoneticPr fontId="2"/>
  </si>
  <si>
    <r>
      <t>株式会社　</t>
    </r>
    <r>
      <rPr>
        <sz val="11"/>
        <rFont val="ＭＳ Ｐゴシック"/>
        <family val="3"/>
        <charset val="128"/>
      </rPr>
      <t>神戸新聞総合折込</t>
    </r>
    <rPh sb="0" eb="2">
      <t>カブシキ</t>
    </rPh>
    <rPh sb="2" eb="4">
      <t>カイシャ</t>
    </rPh>
    <rPh sb="5" eb="9">
      <t>コウベシンブン</t>
    </rPh>
    <rPh sb="9" eb="11">
      <t>ソウゴウ</t>
    </rPh>
    <rPh sb="11" eb="13">
      <t>オリコミ</t>
    </rPh>
    <phoneticPr fontId="2"/>
  </si>
  <si>
    <t>宝塚南&lt;N&gt;</t>
    <rPh sb="0" eb="1">
      <t>タカラ</t>
    </rPh>
    <rPh sb="1" eb="2">
      <t>ツカ</t>
    </rPh>
    <rPh sb="2" eb="3">
      <t>ミナミ</t>
    </rPh>
    <phoneticPr fontId="2"/>
  </si>
  <si>
    <t>Ｙ-宝塚南</t>
    <rPh sb="2" eb="4">
      <t>タカラヅカ</t>
    </rPh>
    <rPh sb="4" eb="5">
      <t>ミナミ</t>
    </rPh>
    <phoneticPr fontId="2"/>
  </si>
  <si>
    <t>　</t>
    <phoneticPr fontId="2"/>
  </si>
  <si>
    <t>藤原台&lt;N&gt;</t>
    <rPh sb="0" eb="2">
      <t>フジワラ</t>
    </rPh>
    <rPh sb="2" eb="3">
      <t>ダイ</t>
    </rPh>
    <phoneticPr fontId="2"/>
  </si>
  <si>
    <t>広谷</t>
    <rPh sb="0" eb="2">
      <t>ヒロタニ</t>
    </rPh>
    <phoneticPr fontId="2"/>
  </si>
  <si>
    <t>加西</t>
    <rPh sb="0" eb="2">
      <t>カサイ</t>
    </rPh>
    <phoneticPr fontId="2"/>
  </si>
  <si>
    <t>Ｎ日経新聞</t>
  </si>
  <si>
    <t>鈴蘭台南(S)</t>
    <rPh sb="0" eb="3">
      <t>スズランダイ</t>
    </rPh>
    <rPh sb="3" eb="4">
      <t>ミナミ</t>
    </rPh>
    <phoneticPr fontId="2"/>
  </si>
  <si>
    <t>Ｎ日経新聞</t>
    <rPh sb="1" eb="3">
      <t>ニッケイ</t>
    </rPh>
    <phoneticPr fontId="2"/>
  </si>
  <si>
    <t>尼崎市</t>
    <rPh sb="0" eb="3">
      <t>アマガサキシ</t>
    </rPh>
    <phoneticPr fontId="2"/>
  </si>
  <si>
    <t>Ａ-六甲山手</t>
    <rPh sb="2" eb="4">
      <t>ロッコウ</t>
    </rPh>
    <rPh sb="4" eb="6">
      <t>ヤマテ</t>
    </rPh>
    <phoneticPr fontId="2"/>
  </si>
  <si>
    <t>Ａ-長洲</t>
    <rPh sb="2" eb="4">
      <t>ナガス</t>
    </rPh>
    <phoneticPr fontId="2"/>
  </si>
  <si>
    <t>Ａ-尼崎中央</t>
    <phoneticPr fontId="2"/>
  </si>
  <si>
    <t>Ａ-園田</t>
    <phoneticPr fontId="2"/>
  </si>
  <si>
    <t>Ａ-上ノ島</t>
    <phoneticPr fontId="2"/>
  </si>
  <si>
    <t>Ａ-立花</t>
    <phoneticPr fontId="2"/>
  </si>
  <si>
    <t>Ａ-富松</t>
    <phoneticPr fontId="2"/>
  </si>
  <si>
    <t>Ａ-武庫ノ荘</t>
    <phoneticPr fontId="2"/>
  </si>
  <si>
    <t>Ａ-西武庫之荘</t>
    <phoneticPr fontId="2"/>
  </si>
  <si>
    <t>Ａ-武庫ノ荘北</t>
    <phoneticPr fontId="2"/>
  </si>
  <si>
    <t>伊丹市</t>
    <rPh sb="0" eb="2">
      <t>イタミ</t>
    </rPh>
    <rPh sb="2" eb="3">
      <t>シ</t>
    </rPh>
    <phoneticPr fontId="2"/>
  </si>
  <si>
    <t>Ａ-伊丹中央</t>
    <rPh sb="2" eb="4">
      <t>イタミ</t>
    </rPh>
    <rPh sb="4" eb="6">
      <t>チュウオウ</t>
    </rPh>
    <phoneticPr fontId="2"/>
  </si>
  <si>
    <t>Ｍ-北伊丹</t>
    <rPh sb="2" eb="3">
      <t>キタ</t>
    </rPh>
    <rPh sb="3" eb="5">
      <t>イタミ</t>
    </rPh>
    <phoneticPr fontId="2"/>
  </si>
  <si>
    <t>Ａ-川西南</t>
    <rPh sb="2" eb="3">
      <t>カワ</t>
    </rPh>
    <rPh sb="3" eb="4">
      <t>ニシ</t>
    </rPh>
    <rPh sb="4" eb="5">
      <t>ミナミ</t>
    </rPh>
    <phoneticPr fontId="2"/>
  </si>
  <si>
    <t>Ａ-清和台</t>
    <rPh sb="2" eb="4">
      <t>セイワダイ</t>
    </rPh>
    <rPh sb="4" eb="5">
      <t>ダイ</t>
    </rPh>
    <phoneticPr fontId="2"/>
  </si>
  <si>
    <t>Ａ-日生中央</t>
    <rPh sb="2" eb="3">
      <t>ヒ</t>
    </rPh>
    <rPh sb="3" eb="4">
      <t>セイ</t>
    </rPh>
    <rPh sb="4" eb="6">
      <t>チュウオウ</t>
    </rPh>
    <phoneticPr fontId="2"/>
  </si>
  <si>
    <t>Ｋ-武田尾</t>
    <rPh sb="2" eb="4">
      <t>タケダ</t>
    </rPh>
    <rPh sb="4" eb="5">
      <t>オ</t>
    </rPh>
    <phoneticPr fontId="2"/>
  </si>
  <si>
    <t>Ａ-中山台</t>
    <rPh sb="2" eb="5">
      <t>ナカヤマダイ</t>
    </rPh>
    <phoneticPr fontId="2"/>
  </si>
  <si>
    <t>Ａ-売布</t>
    <rPh sb="2" eb="3">
      <t>ウ</t>
    </rPh>
    <rPh sb="3" eb="4">
      <t>ヌノ</t>
    </rPh>
    <phoneticPr fontId="2"/>
  </si>
  <si>
    <t>Ａ-宝塚</t>
    <rPh sb="2" eb="3">
      <t>タカラ</t>
    </rPh>
    <rPh sb="3" eb="4">
      <t>ツカ</t>
    </rPh>
    <phoneticPr fontId="2"/>
  </si>
  <si>
    <t>Ａ-仁川</t>
    <rPh sb="2" eb="4">
      <t>ニガワ</t>
    </rPh>
    <phoneticPr fontId="2"/>
  </si>
  <si>
    <t>Ｙ-阪急山本</t>
    <rPh sb="2" eb="4">
      <t>ハンキュウ</t>
    </rPh>
    <rPh sb="4" eb="6">
      <t>ヤマモト</t>
    </rPh>
    <phoneticPr fontId="2"/>
  </si>
  <si>
    <t>Ｙ-逆瀬川</t>
    <rPh sb="2" eb="5">
      <t>サカセガワ</t>
    </rPh>
    <phoneticPr fontId="2"/>
  </si>
  <si>
    <t>Ａ-芦屋浜</t>
    <rPh sb="2" eb="4">
      <t>アシヤ</t>
    </rPh>
    <rPh sb="4" eb="5">
      <t>ハマ</t>
    </rPh>
    <phoneticPr fontId="2"/>
  </si>
  <si>
    <t>Ａ-芦屋西</t>
    <rPh sb="2" eb="4">
      <t>アシヤ</t>
    </rPh>
    <rPh sb="4" eb="5">
      <t>ニシ</t>
    </rPh>
    <phoneticPr fontId="2"/>
  </si>
  <si>
    <t xml:space="preserve">              　　　  </t>
    <phoneticPr fontId="2"/>
  </si>
  <si>
    <t>川辺郡</t>
    <rPh sb="0" eb="2">
      <t>カワベ</t>
    </rPh>
    <rPh sb="2" eb="3">
      <t>グン</t>
    </rPh>
    <phoneticPr fontId="2"/>
  </si>
  <si>
    <t>Ａ-小松</t>
    <rPh sb="2" eb="4">
      <t>コマツ</t>
    </rPh>
    <phoneticPr fontId="2"/>
  </si>
  <si>
    <t>Ａ-西宮今津</t>
    <rPh sb="2" eb="4">
      <t>ニシノミヤ</t>
    </rPh>
    <rPh sb="4" eb="6">
      <t>イマヅ</t>
    </rPh>
    <phoneticPr fontId="2"/>
  </si>
  <si>
    <t>名谷中央(S)</t>
    <rPh sb="0" eb="1">
      <t>ナ</t>
    </rPh>
    <rPh sb="1" eb="2">
      <t>タニ</t>
    </rPh>
    <rPh sb="2" eb="4">
      <t>チュウオウ</t>
    </rPh>
    <phoneticPr fontId="2"/>
  </si>
  <si>
    <t>Ａ-上甲子園</t>
    <rPh sb="2" eb="3">
      <t>カミ</t>
    </rPh>
    <rPh sb="3" eb="6">
      <t>コウシエン</t>
    </rPh>
    <phoneticPr fontId="2"/>
  </si>
  <si>
    <t>Ａ-西宮北口</t>
    <rPh sb="2" eb="4">
      <t>ニシノミヤ</t>
    </rPh>
    <rPh sb="4" eb="6">
      <t>キタグチ</t>
    </rPh>
    <phoneticPr fontId="2"/>
  </si>
  <si>
    <t>西宮市</t>
    <rPh sb="0" eb="3">
      <t>ニシノミヤシ</t>
    </rPh>
    <phoneticPr fontId="2"/>
  </si>
  <si>
    <t>Ａ-門戸</t>
    <rPh sb="2" eb="3">
      <t>モン</t>
    </rPh>
    <rPh sb="3" eb="4">
      <t>ト</t>
    </rPh>
    <phoneticPr fontId="2"/>
  </si>
  <si>
    <t>Ａ-甲東園</t>
    <rPh sb="2" eb="3">
      <t>コウ</t>
    </rPh>
    <rPh sb="3" eb="4">
      <t>ヒガシ</t>
    </rPh>
    <rPh sb="4" eb="5">
      <t>エン</t>
    </rPh>
    <phoneticPr fontId="2"/>
  </si>
  <si>
    <t>Ｙ-鳴尾</t>
    <rPh sb="2" eb="4">
      <t>ナルオ</t>
    </rPh>
    <phoneticPr fontId="2"/>
  </si>
  <si>
    <t>Ｙ-甲子園</t>
    <rPh sb="2" eb="5">
      <t>コウシエン</t>
    </rPh>
    <phoneticPr fontId="2"/>
  </si>
  <si>
    <t>Ｙ-西宮北口</t>
    <rPh sb="2" eb="4">
      <t>ニシノミヤ</t>
    </rPh>
    <rPh sb="4" eb="6">
      <t>キタグチ</t>
    </rPh>
    <phoneticPr fontId="2"/>
  </si>
  <si>
    <t>Ｙ-香枦園</t>
    <rPh sb="2" eb="5">
      <t>コウロエン</t>
    </rPh>
    <phoneticPr fontId="2"/>
  </si>
  <si>
    <t>Ｙ-夙川</t>
    <rPh sb="2" eb="4">
      <t>シュクガワ</t>
    </rPh>
    <phoneticPr fontId="2"/>
  </si>
  <si>
    <t>東灘区</t>
    <rPh sb="0" eb="3">
      <t>ヒガシナダク</t>
    </rPh>
    <phoneticPr fontId="2"/>
  </si>
  <si>
    <t>Ａ-深江</t>
    <rPh sb="2" eb="4">
      <t>フカエ</t>
    </rPh>
    <phoneticPr fontId="2"/>
  </si>
  <si>
    <t>Ａ-青木</t>
    <rPh sb="2" eb="4">
      <t>アオキ</t>
    </rPh>
    <phoneticPr fontId="2"/>
  </si>
  <si>
    <t>灘区</t>
    <rPh sb="0" eb="2">
      <t>ナダク</t>
    </rPh>
    <phoneticPr fontId="2"/>
  </si>
  <si>
    <t>尼崎西</t>
    <rPh sb="0" eb="2">
      <t>アマガサキ</t>
    </rPh>
    <rPh sb="2" eb="3">
      <t>セイ</t>
    </rPh>
    <phoneticPr fontId="2"/>
  </si>
  <si>
    <t>北須磨(S)</t>
    <rPh sb="0" eb="1">
      <t>キタ</t>
    </rPh>
    <rPh sb="1" eb="3">
      <t>スマ</t>
    </rPh>
    <phoneticPr fontId="2"/>
  </si>
  <si>
    <t>名谷北(S)</t>
    <rPh sb="0" eb="1">
      <t>ナ</t>
    </rPh>
    <rPh sb="1" eb="2">
      <t>タニ</t>
    </rPh>
    <rPh sb="2" eb="3">
      <t>キタ</t>
    </rPh>
    <phoneticPr fontId="2"/>
  </si>
  <si>
    <t>垂水(S)</t>
    <rPh sb="0" eb="2">
      <t>タルミ</t>
    </rPh>
    <phoneticPr fontId="2"/>
  </si>
  <si>
    <t>朝霧(S)</t>
    <rPh sb="0" eb="2">
      <t>アサギリ</t>
    </rPh>
    <phoneticPr fontId="2"/>
  </si>
  <si>
    <t>香呂</t>
    <rPh sb="0" eb="2">
      <t>コウロ</t>
    </rPh>
    <phoneticPr fontId="2"/>
  </si>
  <si>
    <t>中央区</t>
    <rPh sb="0" eb="3">
      <t>チュウオウク</t>
    </rPh>
    <phoneticPr fontId="2"/>
  </si>
  <si>
    <t>Ａ-熊内</t>
    <rPh sb="2" eb="3">
      <t>クマ</t>
    </rPh>
    <rPh sb="3" eb="4">
      <t>ウチ</t>
    </rPh>
    <phoneticPr fontId="2"/>
  </si>
  <si>
    <t>Ａ-三宮</t>
    <rPh sb="2" eb="4">
      <t>サンノミヤ</t>
    </rPh>
    <phoneticPr fontId="2"/>
  </si>
  <si>
    <t>兵庫区</t>
    <rPh sb="0" eb="3">
      <t>ヒョウゴク</t>
    </rPh>
    <phoneticPr fontId="2"/>
  </si>
  <si>
    <t>北区</t>
    <rPh sb="0" eb="2">
      <t>キタク</t>
    </rPh>
    <phoneticPr fontId="2"/>
  </si>
  <si>
    <t>西新町&lt;N&gt;</t>
    <rPh sb="0" eb="3">
      <t>ニシシンマチ</t>
    </rPh>
    <phoneticPr fontId="2"/>
  </si>
  <si>
    <t>Ａ-鈴蘭台</t>
    <rPh sb="2" eb="3">
      <t>スズ</t>
    </rPh>
    <rPh sb="3" eb="4">
      <t>ラン</t>
    </rPh>
    <rPh sb="4" eb="5">
      <t>ダイ</t>
    </rPh>
    <phoneticPr fontId="2"/>
  </si>
  <si>
    <t>Ａ-鈴蘭泉台</t>
    <rPh sb="2" eb="4">
      <t>スズラン</t>
    </rPh>
    <rPh sb="4" eb="6">
      <t>イズミダイ</t>
    </rPh>
    <phoneticPr fontId="2"/>
  </si>
  <si>
    <t>Ａ-藤原台</t>
    <rPh sb="2" eb="4">
      <t>フジワラ</t>
    </rPh>
    <rPh sb="4" eb="5">
      <t>ダイ</t>
    </rPh>
    <phoneticPr fontId="2"/>
  </si>
  <si>
    <t>長田区</t>
    <rPh sb="0" eb="3">
      <t>ナガタク</t>
    </rPh>
    <phoneticPr fontId="2"/>
  </si>
  <si>
    <t>※&lt;N&gt;：日経扱い販売店・日経部数は別表</t>
    <rPh sb="5" eb="7">
      <t>ニッケイ</t>
    </rPh>
    <rPh sb="7" eb="8">
      <t>アツカ</t>
    </rPh>
    <rPh sb="9" eb="12">
      <t>ハンバイテン</t>
    </rPh>
    <rPh sb="13" eb="15">
      <t>ニッケイ</t>
    </rPh>
    <rPh sb="15" eb="17">
      <t>ブスウ</t>
    </rPh>
    <rPh sb="18" eb="19">
      <t>ベツ</t>
    </rPh>
    <rPh sb="19" eb="20">
      <t>ヒョウ</t>
    </rPh>
    <phoneticPr fontId="2"/>
  </si>
  <si>
    <t>※&lt;N&gt;：日経扱い販売店・日経部数は別表</t>
    <rPh sb="5" eb="7">
      <t>ニッケイ</t>
    </rPh>
    <rPh sb="7" eb="8">
      <t>アツカ</t>
    </rPh>
    <rPh sb="9" eb="11">
      <t>ハンバイ</t>
    </rPh>
    <rPh sb="11" eb="12">
      <t>ミセ</t>
    </rPh>
    <rPh sb="13" eb="15">
      <t>ニッケイ</t>
    </rPh>
    <rPh sb="15" eb="17">
      <t>ブスウ</t>
    </rPh>
    <rPh sb="18" eb="19">
      <t>ベツ</t>
    </rPh>
    <rPh sb="19" eb="20">
      <t>ヒョウ</t>
    </rPh>
    <phoneticPr fontId="2"/>
  </si>
  <si>
    <t>須磨区</t>
    <rPh sb="0" eb="3">
      <t>スマク</t>
    </rPh>
    <phoneticPr fontId="2"/>
  </si>
  <si>
    <t>Ａ-須磨</t>
    <rPh sb="2" eb="4">
      <t>スマ</t>
    </rPh>
    <phoneticPr fontId="2"/>
  </si>
  <si>
    <t>Ａ-名谷</t>
    <rPh sb="2" eb="3">
      <t>ナ</t>
    </rPh>
    <rPh sb="3" eb="4">
      <t>タニ</t>
    </rPh>
    <phoneticPr fontId="2"/>
  </si>
  <si>
    <t>垂水区</t>
    <rPh sb="0" eb="3">
      <t>タルミク</t>
    </rPh>
    <phoneticPr fontId="2"/>
  </si>
  <si>
    <t>Ａ-塩屋</t>
    <rPh sb="2" eb="4">
      <t>シオヤ</t>
    </rPh>
    <phoneticPr fontId="2"/>
  </si>
  <si>
    <t>Ａ-垂水</t>
    <rPh sb="2" eb="4">
      <t>タルミ</t>
    </rPh>
    <phoneticPr fontId="2"/>
  </si>
  <si>
    <t>Ａ-明舞</t>
    <rPh sb="2" eb="3">
      <t>メイ</t>
    </rPh>
    <rPh sb="3" eb="4">
      <t>マイ</t>
    </rPh>
    <phoneticPr fontId="2"/>
  </si>
  <si>
    <t>Ａ-新多聞</t>
    <rPh sb="2" eb="3">
      <t>シン</t>
    </rPh>
    <rPh sb="3" eb="5">
      <t>タモン</t>
    </rPh>
    <phoneticPr fontId="2"/>
  </si>
  <si>
    <t>西区</t>
    <rPh sb="0" eb="2">
      <t>ニシク</t>
    </rPh>
    <phoneticPr fontId="2"/>
  </si>
  <si>
    <t>Ｋ-西区中央</t>
    <rPh sb="2" eb="4">
      <t>ニシク</t>
    </rPh>
    <rPh sb="4" eb="6">
      <t>チュウオウ</t>
    </rPh>
    <phoneticPr fontId="2"/>
  </si>
  <si>
    <t>Ｋ-押部谷</t>
    <rPh sb="2" eb="4">
      <t>オシベ</t>
    </rPh>
    <rPh sb="4" eb="5">
      <t>タニ</t>
    </rPh>
    <phoneticPr fontId="2"/>
  </si>
  <si>
    <t>Ｋ-神出</t>
    <rPh sb="2" eb="3">
      <t>カミ</t>
    </rPh>
    <rPh sb="3" eb="4">
      <t>デ</t>
    </rPh>
    <phoneticPr fontId="2"/>
  </si>
  <si>
    <t>Ｋ-西神NT東</t>
    <rPh sb="2" eb="3">
      <t>セイシン</t>
    </rPh>
    <rPh sb="3" eb="4">
      <t>カミ</t>
    </rPh>
    <rPh sb="6" eb="7">
      <t>ヒガシ</t>
    </rPh>
    <phoneticPr fontId="2"/>
  </si>
  <si>
    <t>Ｋ-西神NT西</t>
    <rPh sb="2" eb="3">
      <t>セイシン</t>
    </rPh>
    <rPh sb="3" eb="4">
      <t>カミ</t>
    </rPh>
    <rPh sb="6" eb="7">
      <t>ニシ</t>
    </rPh>
    <phoneticPr fontId="2"/>
  </si>
  <si>
    <t>Ａ-伊川谷</t>
    <rPh sb="2" eb="4">
      <t>イカワ</t>
    </rPh>
    <rPh sb="4" eb="5">
      <t>タニ</t>
    </rPh>
    <phoneticPr fontId="2"/>
  </si>
  <si>
    <t>Ａ-学園西神南</t>
    <rPh sb="2" eb="4">
      <t>ガクエン</t>
    </rPh>
    <rPh sb="4" eb="5">
      <t>セイシン</t>
    </rPh>
    <rPh sb="5" eb="6">
      <t>シン</t>
    </rPh>
    <rPh sb="6" eb="7">
      <t>ミナミ</t>
    </rPh>
    <phoneticPr fontId="2"/>
  </si>
  <si>
    <t>Ｙ-伊川谷</t>
    <rPh sb="2" eb="4">
      <t>イカワ</t>
    </rPh>
    <rPh sb="4" eb="5">
      <t>タニ</t>
    </rPh>
    <phoneticPr fontId="2"/>
  </si>
  <si>
    <t>明石市</t>
    <rPh sb="0" eb="2">
      <t>アカシ</t>
    </rPh>
    <rPh sb="2" eb="3">
      <t>シ</t>
    </rPh>
    <phoneticPr fontId="2"/>
  </si>
  <si>
    <t>Ｋ-西新町</t>
    <rPh sb="2" eb="5">
      <t>ニシシンマチ</t>
    </rPh>
    <phoneticPr fontId="2"/>
  </si>
  <si>
    <t>Ｋ-西明石</t>
    <rPh sb="2" eb="5">
      <t>ニシアカシ</t>
    </rPh>
    <phoneticPr fontId="2"/>
  </si>
  <si>
    <t>Ａ-朝霧</t>
    <rPh sb="2" eb="4">
      <t>アサギリ</t>
    </rPh>
    <phoneticPr fontId="2"/>
  </si>
  <si>
    <t>湊川</t>
    <rPh sb="0" eb="2">
      <t>ミナトガワ</t>
    </rPh>
    <phoneticPr fontId="2"/>
  </si>
  <si>
    <t>Ａ-明石</t>
    <rPh sb="2" eb="4">
      <t>アカシ</t>
    </rPh>
    <phoneticPr fontId="2"/>
  </si>
  <si>
    <t>Ａ-大久保北</t>
    <rPh sb="2" eb="5">
      <t>オオクボ</t>
    </rPh>
    <rPh sb="5" eb="6">
      <t>キタ</t>
    </rPh>
    <phoneticPr fontId="2"/>
  </si>
  <si>
    <t>Ａ-大久保</t>
    <rPh sb="2" eb="5">
      <t>オオクボ</t>
    </rPh>
    <phoneticPr fontId="2"/>
  </si>
  <si>
    <t>Ａ-神戸なだ</t>
    <rPh sb="2" eb="4">
      <t>コウベ</t>
    </rPh>
    <phoneticPr fontId="2"/>
  </si>
  <si>
    <t>Ｍ-人丸</t>
    <rPh sb="2" eb="4">
      <t>ヒトマル</t>
    </rPh>
    <phoneticPr fontId="2"/>
  </si>
  <si>
    <t>Ｙ-西明石</t>
    <rPh sb="2" eb="5">
      <t>ニシアカシ</t>
    </rPh>
    <phoneticPr fontId="2"/>
  </si>
  <si>
    <t>Ｙ-大久保東</t>
    <rPh sb="2" eb="5">
      <t>オオクボ</t>
    </rPh>
    <rPh sb="5" eb="6">
      <t>ヒガシ</t>
    </rPh>
    <phoneticPr fontId="2"/>
  </si>
  <si>
    <t>Ｙ-三田中央</t>
    <rPh sb="2" eb="4">
      <t>サンダ</t>
    </rPh>
    <rPh sb="4" eb="6">
      <t>チュウオウ</t>
    </rPh>
    <phoneticPr fontId="2"/>
  </si>
  <si>
    <t>Ｙ-ﾌﾗﾜｰﾀｳﾝ</t>
    <phoneticPr fontId="2"/>
  </si>
  <si>
    <t>Ｙ-ｳｯﾃﾞｨﾀｳﾝ</t>
    <phoneticPr fontId="2"/>
  </si>
  <si>
    <t>尼崎市計</t>
    <rPh sb="0" eb="3">
      <t>アマガサキシ</t>
    </rPh>
    <rPh sb="3" eb="4">
      <t>ショウケイ</t>
    </rPh>
    <phoneticPr fontId="2"/>
  </si>
  <si>
    <t>伊丹市計</t>
    <rPh sb="0" eb="2">
      <t>イタミ</t>
    </rPh>
    <rPh sb="2" eb="3">
      <t>シ</t>
    </rPh>
    <rPh sb="3" eb="4">
      <t>ショウケイ</t>
    </rPh>
    <phoneticPr fontId="2"/>
  </si>
  <si>
    <t>川西市計</t>
    <rPh sb="0" eb="3">
      <t>カワニシシ</t>
    </rPh>
    <rPh sb="3" eb="4">
      <t>ショウケイ</t>
    </rPh>
    <phoneticPr fontId="2"/>
  </si>
  <si>
    <t>富松&lt;N&gt;</t>
    <rPh sb="0" eb="2">
      <t>トミマツ</t>
    </rPh>
    <phoneticPr fontId="2"/>
  </si>
  <si>
    <t>武庫ノ荘&lt;N&gt;</t>
    <rPh sb="0" eb="2">
      <t>ムコノソウ</t>
    </rPh>
    <rPh sb="3" eb="4">
      <t>ソウ</t>
    </rPh>
    <phoneticPr fontId="2"/>
  </si>
  <si>
    <t>西武庫之荘&lt;N&gt;</t>
    <rPh sb="0" eb="1">
      <t>ニシ</t>
    </rPh>
    <rPh sb="1" eb="3">
      <t>ムコ</t>
    </rPh>
    <rPh sb="3" eb="4">
      <t>ノ</t>
    </rPh>
    <rPh sb="4" eb="5">
      <t>ソウ</t>
    </rPh>
    <phoneticPr fontId="2"/>
  </si>
  <si>
    <t>養父市</t>
    <rPh sb="0" eb="2">
      <t>ヤブグン</t>
    </rPh>
    <rPh sb="2" eb="3">
      <t>シ</t>
    </rPh>
    <phoneticPr fontId="2"/>
  </si>
  <si>
    <t>養父市</t>
    <rPh sb="2" eb="3">
      <t>シ</t>
    </rPh>
    <phoneticPr fontId="2"/>
  </si>
  <si>
    <t>【但   馬】   養父市</t>
    <rPh sb="1" eb="6">
      <t>タジマ</t>
    </rPh>
    <rPh sb="10" eb="12">
      <t>ヤブグン</t>
    </rPh>
    <rPh sb="12" eb="13">
      <t>シ</t>
    </rPh>
    <phoneticPr fontId="2"/>
  </si>
  <si>
    <t>八鹿(S)</t>
    <rPh sb="0" eb="2">
      <t>ヨウカ</t>
    </rPh>
    <phoneticPr fontId="2"/>
  </si>
  <si>
    <t>上ノ島</t>
    <rPh sb="0" eb="1">
      <t>ウエ</t>
    </rPh>
    <rPh sb="2" eb="3">
      <t>シマ</t>
    </rPh>
    <phoneticPr fontId="2"/>
  </si>
  <si>
    <t>【西播磨】   宍粟市</t>
    <rPh sb="1" eb="2">
      <t>ニシ</t>
    </rPh>
    <rPh sb="2" eb="4">
      <t>ハリマ</t>
    </rPh>
    <rPh sb="8" eb="11">
      <t>シソウシ</t>
    </rPh>
    <phoneticPr fontId="2"/>
  </si>
  <si>
    <t>現在</t>
    <rPh sb="0" eb="2">
      <t>ゲンザイ</t>
    </rPh>
    <phoneticPr fontId="2"/>
  </si>
  <si>
    <t>月祝</t>
    <rPh sb="0" eb="1">
      <t>ゲツ</t>
    </rPh>
    <rPh sb="1" eb="2">
      <t>シュク</t>
    </rPh>
    <phoneticPr fontId="2"/>
  </si>
  <si>
    <t>Ａ-北須磨</t>
    <rPh sb="2" eb="3">
      <t>キタ</t>
    </rPh>
    <rPh sb="3" eb="5">
      <t>スマ</t>
    </rPh>
    <phoneticPr fontId="2"/>
  </si>
  <si>
    <t>伊丹中央&lt;N&gt;</t>
    <rPh sb="0" eb="2">
      <t>イタミ</t>
    </rPh>
    <rPh sb="2" eb="4">
      <t>チュウオウ</t>
    </rPh>
    <phoneticPr fontId="2"/>
  </si>
  <si>
    <t>阪急山本&lt;N&gt;</t>
    <rPh sb="0" eb="2">
      <t>ハンキュウ</t>
    </rPh>
    <rPh sb="2" eb="4">
      <t>ヤマモト</t>
    </rPh>
    <phoneticPr fontId="2"/>
  </si>
  <si>
    <t>中山台&lt;N&gt;</t>
    <rPh sb="0" eb="3">
      <t>ナカヤマダイ</t>
    </rPh>
    <phoneticPr fontId="2"/>
  </si>
  <si>
    <t>逆瀬川&lt;N&gt;</t>
    <rPh sb="0" eb="3">
      <t>サカセガワ</t>
    </rPh>
    <phoneticPr fontId="2"/>
  </si>
  <si>
    <t>鳴尾&lt;N&gt;</t>
    <rPh sb="0" eb="2">
      <t>ナルオ</t>
    </rPh>
    <phoneticPr fontId="2"/>
  </si>
  <si>
    <t>西宮北口&lt;N&gt;</t>
    <rPh sb="0" eb="2">
      <t>ニシノミヤ</t>
    </rPh>
    <rPh sb="2" eb="4">
      <t>キタグチ</t>
    </rPh>
    <phoneticPr fontId="2"/>
  </si>
  <si>
    <t>夙川&lt;N&gt;</t>
    <rPh sb="0" eb="2">
      <t>シュクガワ</t>
    </rPh>
    <phoneticPr fontId="2"/>
  </si>
  <si>
    <t>西宮南&lt;N&gt;</t>
    <rPh sb="0" eb="2">
      <t>ニシノミヤ</t>
    </rPh>
    <rPh sb="2" eb="3">
      <t>ミナミ</t>
    </rPh>
    <phoneticPr fontId="2"/>
  </si>
  <si>
    <t>甲子園&lt;N&gt;</t>
    <rPh sb="0" eb="3">
      <t>コウシエン</t>
    </rPh>
    <phoneticPr fontId="2"/>
  </si>
  <si>
    <t>香枦園&lt;N&gt;</t>
    <rPh sb="0" eb="3">
      <t>コウロエン</t>
    </rPh>
    <phoneticPr fontId="2"/>
  </si>
  <si>
    <t>（９）</t>
  </si>
  <si>
    <t>医療関係、医薬品、健康食品、エステティック等の広告</t>
  </si>
  <si>
    <t>広告基準」を設けております。その基準に基づき当社は、下記のような 折込広告は</t>
  </si>
  <si>
    <t>①</t>
  </si>
  <si>
    <t>医業・歯科医業・病院・診療所・助産所などの広告は、医療法に定められた事項以外</t>
  </si>
  <si>
    <t>取り扱わないことにしています。</t>
  </si>
  <si>
    <t>　</t>
  </si>
  <si>
    <t>は広告できない。あん摩業・マッサージ業、柔道整復業などについても関連法規に定</t>
  </si>
  <si>
    <t>（１）</t>
  </si>
  <si>
    <t>責任の所在及び内容が不明確な広告</t>
  </si>
  <si>
    <t>められた事項以外は広告できない。</t>
  </si>
  <si>
    <t>広告についての責任は表現を含め広告主にある。したがって責任の所在を明らかにす</t>
  </si>
  <si>
    <t>②</t>
  </si>
  <si>
    <t>医薬品・医薬部外品・化粧品・医療用具・特定疾病用の医療品・承認前の医薬品等の</t>
  </si>
  <si>
    <t>るため、広告主名、所在地、連絡先が記載されていない広告は、受け付けない。</t>
  </si>
  <si>
    <t>広告は、「医薬品等適正広告基準」の範囲内でなければ広告できない。</t>
  </si>
  <si>
    <t>広告を見ても広告の意味、目的が分からないものは受け付けない。</t>
  </si>
  <si>
    <t>③</t>
  </si>
  <si>
    <t>健康食品の広告は医薬品的な効能・効果を表示できない。</t>
  </si>
  <si>
    <t>（２）</t>
  </si>
  <si>
    <t>虚偽または誤認されるおそれがある広告</t>
  </si>
  <si>
    <t>④</t>
  </si>
  <si>
    <t>美顔・そう身等エステ関連広告については、「特定商取引法」で誇大広告の禁止が定</t>
  </si>
  <si>
    <t>虚偽の広告はもちろん、「日本一」「世界一」等の最高・最大級の表現、「確実に儲</t>
  </si>
  <si>
    <t>められている。このほか、日本エステテッィク業協会が「エステティック業界におけ</t>
  </si>
  <si>
    <t>かる」「絶対にやせる」等の断定的表現を何の裏付けもなく使用し、読者に不利益を</t>
  </si>
  <si>
    <t>る事業活動の適正化に関する自主規制」で広告表示に禁止事項を定めている。</t>
  </si>
  <si>
    <t>与える広告は、受け付けない。</t>
  </si>
  <si>
    <t>（10）</t>
  </si>
  <si>
    <t>金融関係の広告</t>
  </si>
  <si>
    <t>（３）</t>
  </si>
  <si>
    <t>公序良俗を乱す表現の広告</t>
  </si>
  <si>
    <t>消費者金融広告等の貸金業の広告では、「貸金業の規制等に関する法律」で利率や登</t>
  </si>
  <si>
    <t>露骨な性表現あるいは暴力や犯罪を肯定、礼賛する広告、麻薬・覚醒剤の使用を賛美</t>
  </si>
  <si>
    <t>録番号など必要な表示事項を記載するように定められている。また、貸付条件につい</t>
  </si>
  <si>
    <t>したり、その他残虐な表現等青少年に有害とみられる広告は受け付けない。</t>
  </si>
  <si>
    <t>て誇大広告が禁止されている。</t>
  </si>
  <si>
    <t>（４）</t>
  </si>
  <si>
    <t>不動産広告</t>
  </si>
  <si>
    <t>抵当証券業、投資顧問業、金融先物取引業などの広告については関連法規によって虚</t>
  </si>
  <si>
    <t>不動産広告の表示は、「宅地建物取引業法」などの関係法規、不動産公正取引協議会</t>
  </si>
  <si>
    <t>偽誇大、誤認期待の表現を禁止しているほか、必要表示（注意表示）事項が定められ</t>
  </si>
  <si>
    <t>の「不動産の表示に関する公正競争規約」による。</t>
  </si>
  <si>
    <t>ている。</t>
  </si>
  <si>
    <t>（５）</t>
  </si>
  <si>
    <t>求人広告</t>
  </si>
  <si>
    <t>無審査、無条件の表示があるものは受け付けない。</t>
  </si>
  <si>
    <t>「労働基準法」「職業安定法」は、求人にあたって労働条件を明示しなければならな</t>
  </si>
  <si>
    <t>フリーダイヤルの場合は、本社または営業所の所在地の明示が必要。</t>
  </si>
  <si>
    <t>いとしており、雇用主の名称・所在地・連絡先、企業の業種と就業する職種等必要な</t>
  </si>
  <si>
    <t>⑤</t>
  </si>
  <si>
    <t>金融チラシの中に、風俗関連が記載されているものに関しては、受け付けない。</t>
  </si>
  <si>
    <t>事項が表示されていない広告は、受け付けない。またチラシ作成にあたり、「男女雇</t>
  </si>
  <si>
    <t>（11）</t>
  </si>
  <si>
    <t>その他</t>
  </si>
  <si>
    <t>用機会均等法」によって、例外を除き、男女による差別を禁じる規定があるので、表</t>
  </si>
  <si>
    <t>前記以外の事項でも、公序良俗に反したり、反社会的な表現の広告、誹謗中傷の恐れ</t>
  </si>
  <si>
    <t>記については注意する。高齢者の雇用促進を図ることを目的とした「雇用対策法」の</t>
  </si>
  <si>
    <t>のある広告あるいは迷信などに頼る非化学的な広告などは、発行本社と協議のうえ受</t>
  </si>
  <si>
    <t>趣旨にかんがみ、年齢による差別も留意する。</t>
  </si>
  <si>
    <t>け付けるかどうかを決定する。その他、独占禁止法、景品表示法、関係告示、規約を</t>
  </si>
  <si>
    <t>履歴書用紙付求人広告は、履歴書に本籍地、家族関係、宗教・支持政党等、差別につ</t>
  </si>
  <si>
    <t>順守する。</t>
  </si>
  <si>
    <t>ながる可能性がある項目があるものは受け付けない。</t>
  </si>
  <si>
    <t>求人広告に見せかけて講習料をとったり、物品・書籍等を売りつけたりするのが目的</t>
  </si>
  <si>
    <t>である広告、詐欺商法に注意する。</t>
  </si>
  <si>
    <t>に整理して作成したものです。読者数の変化や折込作業の関係で配達部数と若干異な</t>
  </si>
  <si>
    <t>風俗関連等の売春を勧誘・周旋するとみられる広告は受け付けない。</t>
  </si>
  <si>
    <t>る場合がございます。</t>
  </si>
  <si>
    <t>（６）</t>
  </si>
  <si>
    <t>名誉毀損、プライバシーの侵害等のおそれのある広告</t>
  </si>
  <si>
    <t>天災・災害等の事故や、新聞制作の遅れなどの場合、やむを得ず折込不可能となるこ</t>
  </si>
  <si>
    <t>広告表現において名誉毀損、ﾌﾟﾗｲﾊﾞｼｰの侵害、信用棄損・営業妨害となるおそれがあ</t>
  </si>
  <si>
    <t>とがありますのでご了承ください。</t>
  </si>
  <si>
    <t>るもの・広告主の一方的な主張とみなされる広告は受け付けない。</t>
  </si>
  <si>
    <t>折込広告搬入時後の中止及び変更は、業務が混乱し、間違いが起きやすくなりますの</t>
  </si>
  <si>
    <t>（７）</t>
  </si>
  <si>
    <t>選挙運動ﾋﾞﾗ等</t>
  </si>
  <si>
    <t>で、お断りさせていただきます。</t>
  </si>
  <si>
    <t>選挙運動のための折込広告は、「公職選挙法」の要件を備えたもの以外は頒布するこ</t>
  </si>
  <si>
    <t>販売所に対して折込作業に際しては、細心の注意を払うよう指導しておりますが、偶</t>
  </si>
  <si>
    <t>とができない。</t>
  </si>
  <si>
    <t>然のモレ・ダブリ等はご容赦ください。</t>
  </si>
  <si>
    <t>事前運動とみなされるおそれがある広告については、発行本社と協議のうえ受け付け</t>
  </si>
  <si>
    <t>るかどうかを決定する。</t>
  </si>
  <si>
    <t>（８）</t>
  </si>
  <si>
    <t>弁護士の広告</t>
  </si>
  <si>
    <t>弁護士および外国特別会員の業務広告は日本弁護士連合会の「弁護士の業務広告に関</t>
  </si>
  <si>
    <t>する規定」「外国特別会員の業務広告に関する規定」により定められた範囲内でなけ</t>
  </si>
  <si>
    <t>れば広告できない。</t>
  </si>
  <si>
    <r>
      <t>1.</t>
    </r>
    <r>
      <rPr>
        <sz val="12"/>
        <rFont val="HG丸ｺﾞｼｯｸM-PRO"/>
        <family val="3"/>
        <charset val="128"/>
      </rPr>
      <t>日本新聞協会に加盟する新聞社とその販売店は、折込広告の社会的影響を考慮して「折込</t>
    </r>
    <rPh sb="40" eb="42">
      <t>オリコミ</t>
    </rPh>
    <phoneticPr fontId="2"/>
  </si>
  <si>
    <r>
      <t>2</t>
    </r>
    <r>
      <rPr>
        <b/>
        <sz val="14"/>
        <rFont val="HG丸ｺﾞｼｯｸM-PRO"/>
        <family val="3"/>
        <charset val="128"/>
      </rPr>
      <t>．</t>
    </r>
    <r>
      <rPr>
        <sz val="12"/>
        <rFont val="HG丸ｺﾞｼｯｸM-PRO"/>
        <family val="3"/>
        <charset val="128"/>
      </rPr>
      <t>折込広告を取扱うにあたり、次の点についてご了承ください</t>
    </r>
    <rPh sb="2" eb="4">
      <t>オリコミ</t>
    </rPh>
    <rPh sb="4" eb="6">
      <t>コウコク</t>
    </rPh>
    <rPh sb="7" eb="9">
      <t>トリアツカ</t>
    </rPh>
    <rPh sb="15" eb="16">
      <t>ツギ</t>
    </rPh>
    <rPh sb="17" eb="18">
      <t>テン</t>
    </rPh>
    <rPh sb="23" eb="25">
      <t>リョウショウ</t>
    </rPh>
    <phoneticPr fontId="2"/>
  </si>
  <si>
    <t>月</t>
    <rPh sb="0" eb="1">
      <t>ゲツ</t>
    </rPh>
    <phoneticPr fontId="2"/>
  </si>
  <si>
    <t>大津(S)</t>
    <rPh sb="0" eb="2">
      <t>オオツ</t>
    </rPh>
    <phoneticPr fontId="2"/>
  </si>
  <si>
    <t>和田山(N)</t>
    <rPh sb="0" eb="3">
      <t>ワダヤマ</t>
    </rPh>
    <phoneticPr fontId="2"/>
  </si>
  <si>
    <t>八鹿(N)</t>
    <rPh sb="0" eb="2">
      <t>ヨウカ</t>
    </rPh>
    <phoneticPr fontId="2"/>
  </si>
  <si>
    <t>江原(N)</t>
    <rPh sb="0" eb="2">
      <t>エバラ</t>
    </rPh>
    <phoneticPr fontId="2"/>
  </si>
  <si>
    <t>城崎(N)</t>
    <rPh sb="0" eb="2">
      <t>キノサキ</t>
    </rPh>
    <phoneticPr fontId="2"/>
  </si>
  <si>
    <t xml:space="preserve">サイズ </t>
    <phoneticPr fontId="2"/>
  </si>
  <si>
    <t>搬入・荷受</t>
  </si>
  <si>
    <t>加古川市・郡</t>
    <rPh sb="0" eb="3">
      <t>カコガワ</t>
    </rPh>
    <rPh sb="3" eb="4">
      <t>シ</t>
    </rPh>
    <rPh sb="5" eb="6">
      <t>グン</t>
    </rPh>
    <phoneticPr fontId="2"/>
  </si>
  <si>
    <t>多可郡</t>
    <rPh sb="0" eb="2">
      <t>タカ</t>
    </rPh>
    <rPh sb="2" eb="3">
      <t>グン</t>
    </rPh>
    <phoneticPr fontId="2"/>
  </si>
  <si>
    <t>姫路市</t>
    <rPh sb="0" eb="2">
      <t>ヒメジ</t>
    </rPh>
    <rPh sb="2" eb="3">
      <t>シ</t>
    </rPh>
    <phoneticPr fontId="2"/>
  </si>
  <si>
    <t>赤穂市・郡</t>
    <rPh sb="0" eb="3">
      <t>アコウシ</t>
    </rPh>
    <rPh sb="4" eb="5">
      <t>グン</t>
    </rPh>
    <phoneticPr fontId="2"/>
  </si>
  <si>
    <t>Ｋ-中町</t>
    <rPh sb="2" eb="3">
      <t>ナカ</t>
    </rPh>
    <rPh sb="3" eb="4">
      <t>チョウ</t>
    </rPh>
    <phoneticPr fontId="2"/>
  </si>
  <si>
    <t>Ａ-網干</t>
    <rPh sb="2" eb="4">
      <t>アボシ</t>
    </rPh>
    <phoneticPr fontId="2"/>
  </si>
  <si>
    <t>Ｋ-加古川西</t>
    <rPh sb="2" eb="5">
      <t>カコガワ</t>
    </rPh>
    <rPh sb="5" eb="6">
      <t>ニシ</t>
    </rPh>
    <phoneticPr fontId="2"/>
  </si>
  <si>
    <t>Ｋ-広野</t>
    <rPh sb="2" eb="4">
      <t>ヒロノ</t>
    </rPh>
    <phoneticPr fontId="2"/>
  </si>
  <si>
    <t>Ａ-旭陽</t>
    <rPh sb="2" eb="3">
      <t>キョク</t>
    </rPh>
    <rPh sb="3" eb="4">
      <t>ヨウ</t>
    </rPh>
    <phoneticPr fontId="2"/>
  </si>
  <si>
    <t>Ｋ-上郡</t>
    <rPh sb="2" eb="4">
      <t>カミゴオリ</t>
    </rPh>
    <phoneticPr fontId="2"/>
  </si>
  <si>
    <t>Ｋ-加古川</t>
    <rPh sb="2" eb="5">
      <t>カコガワ</t>
    </rPh>
    <phoneticPr fontId="2"/>
  </si>
  <si>
    <t>Ｋ-三木東</t>
    <rPh sb="2" eb="4">
      <t>ミキ</t>
    </rPh>
    <rPh sb="4" eb="5">
      <t>ヒガシ</t>
    </rPh>
    <phoneticPr fontId="2"/>
  </si>
  <si>
    <t>Ａ-赤穂</t>
    <rPh sb="2" eb="4">
      <t>アコウ</t>
    </rPh>
    <phoneticPr fontId="2"/>
  </si>
  <si>
    <t>Ｋ-東播販売C</t>
    <rPh sb="2" eb="4">
      <t>トウバン</t>
    </rPh>
    <rPh sb="4" eb="6">
      <t>ハンバイ</t>
    </rPh>
    <phoneticPr fontId="2"/>
  </si>
  <si>
    <t>Ａ-緑ヶ丘</t>
    <rPh sb="2" eb="3">
      <t>ミドリ</t>
    </rPh>
    <rPh sb="4" eb="5">
      <t>オカ</t>
    </rPh>
    <phoneticPr fontId="2"/>
  </si>
  <si>
    <t>多可郡計</t>
    <rPh sb="0" eb="2">
      <t>タカ</t>
    </rPh>
    <rPh sb="2" eb="3">
      <t>グン</t>
    </rPh>
    <rPh sb="3" eb="4">
      <t>ショウケイ</t>
    </rPh>
    <phoneticPr fontId="2"/>
  </si>
  <si>
    <t>Ａ-稲美</t>
    <rPh sb="2" eb="4">
      <t>イナミ</t>
    </rPh>
    <phoneticPr fontId="2"/>
  </si>
  <si>
    <t>Ｙ-吉川</t>
    <rPh sb="2" eb="4">
      <t>ヨカワ</t>
    </rPh>
    <phoneticPr fontId="2"/>
  </si>
  <si>
    <t>加西市</t>
    <rPh sb="0" eb="2">
      <t>カサイ</t>
    </rPh>
    <rPh sb="2" eb="3">
      <t>シ</t>
    </rPh>
    <phoneticPr fontId="2"/>
  </si>
  <si>
    <t>赤穂市・郡計</t>
    <rPh sb="0" eb="3">
      <t>アコウシ</t>
    </rPh>
    <rPh sb="4" eb="5">
      <t>グン</t>
    </rPh>
    <rPh sb="5" eb="6">
      <t>ショウケイ</t>
    </rPh>
    <phoneticPr fontId="2"/>
  </si>
  <si>
    <t>Ｋ-北条</t>
    <rPh sb="2" eb="4">
      <t>ホウジョウ</t>
    </rPh>
    <phoneticPr fontId="2"/>
  </si>
  <si>
    <t>佐用郡</t>
    <rPh sb="0" eb="2">
      <t>サヨウ</t>
    </rPh>
    <rPh sb="2" eb="3">
      <t>グン</t>
    </rPh>
    <phoneticPr fontId="2"/>
  </si>
  <si>
    <t>Ａ-加古川</t>
    <rPh sb="2" eb="5">
      <t>カコガワ</t>
    </rPh>
    <phoneticPr fontId="2"/>
  </si>
  <si>
    <t>Ｙ-姫路南</t>
    <rPh sb="2" eb="4">
      <t>ヒメジ</t>
    </rPh>
    <rPh sb="4" eb="5">
      <t>ミナミ</t>
    </rPh>
    <phoneticPr fontId="2"/>
  </si>
  <si>
    <t>Ｋ-三日月</t>
    <rPh sb="2" eb="5">
      <t>ミカヅキ</t>
    </rPh>
    <phoneticPr fontId="2"/>
  </si>
  <si>
    <t>Ａ-東加古川</t>
    <rPh sb="2" eb="3">
      <t>ヒガシ</t>
    </rPh>
    <rPh sb="3" eb="6">
      <t>カコガワ</t>
    </rPh>
    <phoneticPr fontId="2"/>
  </si>
  <si>
    <t>三木市計</t>
    <rPh sb="0" eb="3">
      <t>ミキシ</t>
    </rPh>
    <rPh sb="3" eb="4">
      <t>ショウケイ</t>
    </rPh>
    <phoneticPr fontId="2"/>
  </si>
  <si>
    <t>加西市計</t>
    <rPh sb="0" eb="3">
      <t>カサイシ</t>
    </rPh>
    <rPh sb="3" eb="4">
      <t>ショウケイ</t>
    </rPh>
    <phoneticPr fontId="2"/>
  </si>
  <si>
    <t>Ｋ-佐用</t>
    <rPh sb="2" eb="4">
      <t>サヨウ</t>
    </rPh>
    <phoneticPr fontId="2"/>
  </si>
  <si>
    <t>Ａ-加古川西</t>
    <rPh sb="2" eb="5">
      <t>カコガワ</t>
    </rPh>
    <rPh sb="5" eb="6">
      <t>ニシ</t>
    </rPh>
    <phoneticPr fontId="2"/>
  </si>
  <si>
    <t>Ｋ-小野</t>
    <rPh sb="2" eb="4">
      <t>オノ</t>
    </rPh>
    <phoneticPr fontId="2"/>
  </si>
  <si>
    <t>Ｋ-上月</t>
    <rPh sb="2" eb="4">
      <t>コウヅキ</t>
    </rPh>
    <phoneticPr fontId="2"/>
  </si>
  <si>
    <t>Ａ-加古川北</t>
    <rPh sb="2" eb="5">
      <t>カコガワ</t>
    </rPh>
    <rPh sb="5" eb="6">
      <t>キタ</t>
    </rPh>
    <phoneticPr fontId="2"/>
  </si>
  <si>
    <t>Ｋ-御着</t>
    <rPh sb="2" eb="4">
      <t>ゴチャク</t>
    </rPh>
    <phoneticPr fontId="2"/>
  </si>
  <si>
    <t>Ｙ-網干</t>
    <rPh sb="2" eb="4">
      <t>アボシ</t>
    </rPh>
    <phoneticPr fontId="2"/>
  </si>
  <si>
    <t>Ｋ-大塩</t>
    <rPh sb="2" eb="4">
      <t>オオシオ</t>
    </rPh>
    <phoneticPr fontId="2"/>
  </si>
  <si>
    <t>小野市計</t>
    <rPh sb="0" eb="3">
      <t>オノシ</t>
    </rPh>
    <rPh sb="3" eb="4">
      <t>ショウケイ</t>
    </rPh>
    <phoneticPr fontId="2"/>
  </si>
  <si>
    <t>Ｋ-白浜</t>
    <rPh sb="2" eb="4">
      <t>シラハマ</t>
    </rPh>
    <phoneticPr fontId="2"/>
  </si>
  <si>
    <t>Ｙ-飾磨白浜</t>
    <rPh sb="2" eb="4">
      <t>シカマ</t>
    </rPh>
    <rPh sb="4" eb="6">
      <t>シラハマ</t>
    </rPh>
    <phoneticPr fontId="2"/>
  </si>
  <si>
    <t>佐用郡計</t>
    <rPh sb="0" eb="2">
      <t>サヨウ</t>
    </rPh>
    <rPh sb="2" eb="3">
      <t>グン</t>
    </rPh>
    <rPh sb="3" eb="4">
      <t>ショウケイ</t>
    </rPh>
    <phoneticPr fontId="2"/>
  </si>
  <si>
    <t>Ｋ-姫豊</t>
    <rPh sb="2" eb="3">
      <t>ヒメ</t>
    </rPh>
    <rPh sb="3" eb="4">
      <t>トヨ</t>
    </rPh>
    <phoneticPr fontId="2"/>
  </si>
  <si>
    <t>神崎郡</t>
    <rPh sb="0" eb="2">
      <t>カンザキ</t>
    </rPh>
    <rPh sb="2" eb="3">
      <t>グン</t>
    </rPh>
    <phoneticPr fontId="2"/>
  </si>
  <si>
    <t>加古川市・郡計</t>
    <rPh sb="0" eb="3">
      <t>カコガワ</t>
    </rPh>
    <rPh sb="3" eb="4">
      <t>シ</t>
    </rPh>
    <rPh sb="5" eb="6">
      <t>グン</t>
    </rPh>
    <rPh sb="6" eb="7">
      <t>ショウケイ</t>
    </rPh>
    <phoneticPr fontId="2"/>
  </si>
  <si>
    <t>Ｋ-社</t>
    <rPh sb="2" eb="3">
      <t>シャ</t>
    </rPh>
    <phoneticPr fontId="2"/>
  </si>
  <si>
    <t>Ｋ-船山</t>
    <rPh sb="2" eb="4">
      <t>フナヤマ</t>
    </rPh>
    <phoneticPr fontId="2"/>
  </si>
  <si>
    <t>Ｋ-福崎</t>
    <rPh sb="2" eb="4">
      <t>フクサキ</t>
    </rPh>
    <phoneticPr fontId="2"/>
  </si>
  <si>
    <t>高砂市</t>
    <rPh sb="0" eb="2">
      <t>タカサゴ</t>
    </rPh>
    <rPh sb="2" eb="3">
      <t>シ</t>
    </rPh>
    <phoneticPr fontId="2"/>
  </si>
  <si>
    <t>Ｋ-滝野</t>
    <rPh sb="2" eb="3">
      <t>タキ</t>
    </rPh>
    <rPh sb="3" eb="4">
      <t>ノ</t>
    </rPh>
    <phoneticPr fontId="2"/>
  </si>
  <si>
    <t>Ｋ-香呂</t>
    <rPh sb="2" eb="4">
      <t>コウロ</t>
    </rPh>
    <phoneticPr fontId="2"/>
  </si>
  <si>
    <t>姫路市計</t>
    <rPh sb="0" eb="3">
      <t>ヒメジシ</t>
    </rPh>
    <rPh sb="3" eb="4">
      <t>ショウケイ</t>
    </rPh>
    <phoneticPr fontId="2"/>
  </si>
  <si>
    <t>Ｋ-甘地</t>
    <rPh sb="2" eb="3">
      <t>アマ</t>
    </rPh>
    <rPh sb="3" eb="4">
      <t>チ</t>
    </rPh>
    <phoneticPr fontId="2"/>
  </si>
  <si>
    <t>Ｋ-中寺</t>
    <rPh sb="2" eb="4">
      <t>ナカデラ</t>
    </rPh>
    <phoneticPr fontId="2"/>
  </si>
  <si>
    <t>Ｋ-寺前</t>
    <rPh sb="2" eb="4">
      <t>テラマエ</t>
    </rPh>
    <phoneticPr fontId="2"/>
  </si>
  <si>
    <t>Ｋ-高砂</t>
    <rPh sb="2" eb="4">
      <t>タカサゴ</t>
    </rPh>
    <phoneticPr fontId="2"/>
  </si>
  <si>
    <t>Ｋ-前之庄</t>
    <rPh sb="2" eb="3">
      <t>マエ</t>
    </rPh>
    <rPh sb="3" eb="4">
      <t>ノ</t>
    </rPh>
    <rPh sb="4" eb="5">
      <t>ショウ</t>
    </rPh>
    <phoneticPr fontId="2"/>
  </si>
  <si>
    <t>Ａ-たつの</t>
    <phoneticPr fontId="2"/>
  </si>
  <si>
    <t>Ｋ-粟賀</t>
    <rPh sb="2" eb="3">
      <t>アワ</t>
    </rPh>
    <rPh sb="3" eb="4">
      <t>ガ</t>
    </rPh>
    <phoneticPr fontId="2"/>
  </si>
  <si>
    <t>Ｋ-曽根</t>
    <rPh sb="2" eb="4">
      <t>ソネ</t>
    </rPh>
    <phoneticPr fontId="2"/>
  </si>
  <si>
    <t>Ａ-揖龍</t>
    <rPh sb="2" eb="3">
      <t>イ</t>
    </rPh>
    <rPh sb="3" eb="4">
      <t>リュウ</t>
    </rPh>
    <phoneticPr fontId="2"/>
  </si>
  <si>
    <t>Ｋ-川辺</t>
    <rPh sb="2" eb="4">
      <t>カワベ</t>
    </rPh>
    <phoneticPr fontId="2"/>
  </si>
  <si>
    <t>Ｋ-高砂西部</t>
    <rPh sb="2" eb="4">
      <t>タカサゴ</t>
    </rPh>
    <rPh sb="4" eb="6">
      <t>セイブ</t>
    </rPh>
    <phoneticPr fontId="2"/>
  </si>
  <si>
    <t>加東市計</t>
    <rPh sb="0" eb="2">
      <t>カトウ</t>
    </rPh>
    <rPh sb="2" eb="3">
      <t>シ</t>
    </rPh>
    <rPh sb="3" eb="4">
      <t>ショウケイ</t>
    </rPh>
    <phoneticPr fontId="2"/>
  </si>
  <si>
    <t>Ａ-新宮</t>
    <rPh sb="2" eb="4">
      <t>シングウ</t>
    </rPh>
    <phoneticPr fontId="2"/>
  </si>
  <si>
    <t>Ａ-高砂</t>
    <rPh sb="2" eb="4">
      <t>タカサゴ</t>
    </rPh>
    <phoneticPr fontId="2"/>
  </si>
  <si>
    <t>西脇市</t>
    <rPh sb="0" eb="2">
      <t>ニシワキ</t>
    </rPh>
    <rPh sb="2" eb="3">
      <t>シ</t>
    </rPh>
    <phoneticPr fontId="2"/>
  </si>
  <si>
    <t>神崎郡計</t>
    <rPh sb="0" eb="2">
      <t>カンザキ</t>
    </rPh>
    <rPh sb="2" eb="3">
      <t>グン</t>
    </rPh>
    <rPh sb="3" eb="4">
      <t>ショウケイ</t>
    </rPh>
    <phoneticPr fontId="2"/>
  </si>
  <si>
    <t>Ａ-高砂北</t>
    <rPh sb="2" eb="4">
      <t>タカサゴ</t>
    </rPh>
    <rPh sb="4" eb="5">
      <t>キタ</t>
    </rPh>
    <phoneticPr fontId="2"/>
  </si>
  <si>
    <t>Ｋ-西脇</t>
    <rPh sb="2" eb="4">
      <t>ニシワキ</t>
    </rPh>
    <phoneticPr fontId="2"/>
  </si>
  <si>
    <t>たつの市計</t>
    <rPh sb="3" eb="4">
      <t>シ</t>
    </rPh>
    <rPh sb="4" eb="5">
      <t>ショウケイ</t>
    </rPh>
    <phoneticPr fontId="2"/>
  </si>
  <si>
    <t>相生市</t>
    <rPh sb="0" eb="2">
      <t>アイオイ</t>
    </rPh>
    <rPh sb="2" eb="3">
      <t>シ</t>
    </rPh>
    <phoneticPr fontId="2"/>
  </si>
  <si>
    <t>Ａ-山崎</t>
    <rPh sb="2" eb="4">
      <t>ヤマサキ</t>
    </rPh>
    <phoneticPr fontId="2"/>
  </si>
  <si>
    <t>Ｙ-高砂</t>
    <rPh sb="2" eb="4">
      <t>タカサゴ</t>
    </rPh>
    <phoneticPr fontId="2"/>
  </si>
  <si>
    <t>Ｋ-相生</t>
    <rPh sb="2" eb="4">
      <t>アイオイ</t>
    </rPh>
    <phoneticPr fontId="2"/>
  </si>
  <si>
    <t>Ａ-相生</t>
    <rPh sb="2" eb="4">
      <t>アイオイ</t>
    </rPh>
    <phoneticPr fontId="2"/>
  </si>
  <si>
    <t>高砂市計</t>
    <rPh sb="0" eb="2">
      <t>タカサゴ</t>
    </rPh>
    <rPh sb="2" eb="3">
      <t>シ</t>
    </rPh>
    <rPh sb="3" eb="4">
      <t>ショウケイ</t>
    </rPh>
    <phoneticPr fontId="2"/>
  </si>
  <si>
    <t>西脇市計</t>
    <rPh sb="0" eb="2">
      <t>ニシワキ</t>
    </rPh>
    <rPh sb="2" eb="3">
      <t>シ</t>
    </rPh>
    <rPh sb="3" eb="4">
      <t>ショウケイ</t>
    </rPh>
    <phoneticPr fontId="2"/>
  </si>
  <si>
    <t>相生市計</t>
    <rPh sb="0" eb="2">
      <t>アイオイ</t>
    </rPh>
    <rPh sb="2" eb="3">
      <t>シ</t>
    </rPh>
    <rPh sb="3" eb="4">
      <t>ショウケイ</t>
    </rPh>
    <phoneticPr fontId="2"/>
  </si>
  <si>
    <t>宍粟市計</t>
    <rPh sb="0" eb="2">
      <t>シソウ</t>
    </rPh>
    <rPh sb="2" eb="3">
      <t>シ</t>
    </rPh>
    <rPh sb="3" eb="4">
      <t>ショウケイ</t>
    </rPh>
    <phoneticPr fontId="2"/>
  </si>
  <si>
    <t>加古川&lt;N&gt;</t>
    <rPh sb="0" eb="3">
      <t>カコガワ</t>
    </rPh>
    <phoneticPr fontId="2"/>
  </si>
  <si>
    <t>加古川西&lt;N&gt;</t>
    <rPh sb="0" eb="3">
      <t>カコガワ</t>
    </rPh>
    <rPh sb="3" eb="4">
      <t>ニシ</t>
    </rPh>
    <phoneticPr fontId="2"/>
  </si>
  <si>
    <t>加古川北&lt;N&gt;</t>
    <rPh sb="0" eb="3">
      <t>カコガワ</t>
    </rPh>
    <rPh sb="3" eb="4">
      <t>キタ</t>
    </rPh>
    <phoneticPr fontId="2"/>
  </si>
  <si>
    <t>高砂&lt;N&gt;</t>
    <rPh sb="0" eb="2">
      <t>タカサゴ</t>
    </rPh>
    <phoneticPr fontId="2"/>
  </si>
  <si>
    <t>緑ヶ丘&lt;N&gt;</t>
    <rPh sb="0" eb="3">
      <t>ミドリガオカ</t>
    </rPh>
    <phoneticPr fontId="2"/>
  </si>
  <si>
    <t>姫路西&lt;N&gt;</t>
    <rPh sb="0" eb="2">
      <t>ヒメジ</t>
    </rPh>
    <rPh sb="2" eb="3">
      <t>ニシ</t>
    </rPh>
    <phoneticPr fontId="2"/>
  </si>
  <si>
    <t>網干&lt;N&gt;</t>
    <rPh sb="0" eb="2">
      <t>アボシ</t>
    </rPh>
    <phoneticPr fontId="2"/>
  </si>
  <si>
    <t>相生&lt;N&gt;</t>
    <rPh sb="0" eb="2">
      <t>アイオイ</t>
    </rPh>
    <phoneticPr fontId="2"/>
  </si>
  <si>
    <t>山崎&lt;N&gt;</t>
    <rPh sb="0" eb="2">
      <t>ヤマサキ</t>
    </rPh>
    <phoneticPr fontId="2"/>
  </si>
  <si>
    <t>飾磨白浜&lt;N&gt;</t>
    <rPh sb="0" eb="2">
      <t>シカマ</t>
    </rPh>
    <rPh sb="2" eb="4">
      <t>シラハマ</t>
    </rPh>
    <phoneticPr fontId="2"/>
  </si>
  <si>
    <t>加古川西(MS)&lt;N&gt;</t>
    <rPh sb="0" eb="3">
      <t>カコガワ</t>
    </rPh>
    <rPh sb="3" eb="4">
      <t>ニシ</t>
    </rPh>
    <phoneticPr fontId="2"/>
  </si>
  <si>
    <t>加古川(MS)&lt;N&gt;</t>
    <rPh sb="0" eb="3">
      <t>カコガワ</t>
    </rPh>
    <phoneticPr fontId="2"/>
  </si>
  <si>
    <t>東播販売C(MS)&lt;N&gt;</t>
    <rPh sb="0" eb="1">
      <t>ヒガシ</t>
    </rPh>
    <rPh sb="1" eb="2">
      <t>バン</t>
    </rPh>
    <rPh sb="2" eb="4">
      <t>ハンバイ</t>
    </rPh>
    <phoneticPr fontId="2"/>
  </si>
  <si>
    <t>高砂(MS)&lt;N&gt;</t>
    <rPh sb="0" eb="2">
      <t>タカサゴ</t>
    </rPh>
    <phoneticPr fontId="2"/>
  </si>
  <si>
    <t>曽根(S)&lt;N&gt;</t>
    <rPh sb="0" eb="2">
      <t>ソネ</t>
    </rPh>
    <phoneticPr fontId="2"/>
  </si>
  <si>
    <t>高砂西部(S)&lt;N&gt;</t>
    <rPh sb="0" eb="2">
      <t>タカサゴ</t>
    </rPh>
    <rPh sb="2" eb="4">
      <t>セイブ</t>
    </rPh>
    <phoneticPr fontId="2"/>
  </si>
  <si>
    <t>広野&lt;N&gt;</t>
    <rPh sb="0" eb="2">
      <t>ヒロノ</t>
    </rPh>
    <phoneticPr fontId="2"/>
  </si>
  <si>
    <t>三木東&lt;N&gt;</t>
    <rPh sb="0" eb="2">
      <t>ミキ</t>
    </rPh>
    <rPh sb="2" eb="3">
      <t>ヒガシ</t>
    </rPh>
    <phoneticPr fontId="2"/>
  </si>
  <si>
    <t>小野(S)&lt;N&gt;</t>
    <rPh sb="0" eb="2">
      <t>オノ</t>
    </rPh>
    <phoneticPr fontId="2"/>
  </si>
  <si>
    <t>社(AMS)&lt;N&gt;</t>
    <rPh sb="0" eb="1">
      <t>シャ</t>
    </rPh>
    <phoneticPr fontId="2"/>
  </si>
  <si>
    <t>滝野（AMS）&lt;N&gt;</t>
    <rPh sb="0" eb="2">
      <t>タキノ</t>
    </rPh>
    <phoneticPr fontId="2"/>
  </si>
  <si>
    <t>北条(S)&lt;N&gt;</t>
    <rPh sb="0" eb="2">
      <t>ホウジョウ</t>
    </rPh>
    <phoneticPr fontId="2"/>
  </si>
  <si>
    <t>中町(MYS)&lt;N&gt;</t>
    <rPh sb="0" eb="2">
      <t>ナカマチ</t>
    </rPh>
    <phoneticPr fontId="2"/>
  </si>
  <si>
    <t>相生(MS)&lt;N&gt;</t>
    <rPh sb="0" eb="2">
      <t>アイオイ</t>
    </rPh>
    <phoneticPr fontId="2"/>
  </si>
  <si>
    <t>佐用(AMS)&lt;N&gt;</t>
    <rPh sb="0" eb="2">
      <t>サヨウ</t>
    </rPh>
    <phoneticPr fontId="2"/>
  </si>
  <si>
    <t>上月(AMS)&lt;N&gt;</t>
    <rPh sb="0" eb="1">
      <t>ウエ</t>
    </rPh>
    <rPh sb="1" eb="2">
      <t>ツキ</t>
    </rPh>
    <phoneticPr fontId="2"/>
  </si>
  <si>
    <t>三日月(AMS)&lt;N&gt;</t>
    <rPh sb="0" eb="1">
      <t>３</t>
    </rPh>
    <rPh sb="1" eb="3">
      <t>ニチゲツ</t>
    </rPh>
    <rPh sb="2" eb="3">
      <t>ツキ</t>
    </rPh>
    <phoneticPr fontId="2"/>
  </si>
  <si>
    <t>福崎(MS)&lt;N&gt;</t>
    <rPh sb="0" eb="2">
      <t>フクサキ</t>
    </rPh>
    <phoneticPr fontId="2"/>
  </si>
  <si>
    <t>甘地(AMS)&lt;N&gt;</t>
    <rPh sb="0" eb="2">
      <t>アマジ</t>
    </rPh>
    <phoneticPr fontId="2"/>
  </si>
  <si>
    <t>寺前(AMS)&lt;N&gt;</t>
    <rPh sb="0" eb="2">
      <t>テラマエ</t>
    </rPh>
    <phoneticPr fontId="2"/>
  </si>
  <si>
    <t>粟賀(AMS)&lt;N&gt;</t>
    <rPh sb="0" eb="1">
      <t>アワ</t>
    </rPh>
    <rPh sb="1" eb="2">
      <t>ガ</t>
    </rPh>
    <phoneticPr fontId="2"/>
  </si>
  <si>
    <t>川辺(AMS)&lt;N&gt;</t>
    <rPh sb="0" eb="2">
      <t>カワベ</t>
    </rPh>
    <phoneticPr fontId="2"/>
  </si>
  <si>
    <t>西脇(S)&lt;N&gt;</t>
    <rPh sb="0" eb="2">
      <t>ニシワキ</t>
    </rPh>
    <phoneticPr fontId="2"/>
  </si>
  <si>
    <t>山南(SN)</t>
    <rPh sb="0" eb="2">
      <t>サンナン</t>
    </rPh>
    <phoneticPr fontId="2"/>
  </si>
  <si>
    <t>大塩(S)&lt;N&gt;</t>
    <rPh sb="0" eb="2">
      <t>オオシオ</t>
    </rPh>
    <phoneticPr fontId="2"/>
  </si>
  <si>
    <t>白浜(S)&lt;N&gt;</t>
    <rPh sb="0" eb="2">
      <t>シラハマ</t>
    </rPh>
    <phoneticPr fontId="2"/>
  </si>
  <si>
    <t>止々呂美</t>
    <rPh sb="0" eb="1">
      <t>ト</t>
    </rPh>
    <rPh sb="1" eb="2">
      <t>サイサイ</t>
    </rPh>
    <rPh sb="2" eb="3">
      <t>ロ</t>
    </rPh>
    <rPh sb="3" eb="4">
      <t>ミ</t>
    </rPh>
    <phoneticPr fontId="2"/>
  </si>
  <si>
    <t>三木吉川</t>
    <rPh sb="0" eb="2">
      <t>ミキ</t>
    </rPh>
    <rPh sb="2" eb="4">
      <t>ヨカワ</t>
    </rPh>
    <phoneticPr fontId="2"/>
  </si>
  <si>
    <t>三木東部(S)</t>
    <rPh sb="0" eb="2">
      <t>ミキ</t>
    </rPh>
    <rPh sb="2" eb="3">
      <t>トウブ</t>
    </rPh>
    <phoneticPr fontId="2"/>
  </si>
  <si>
    <t>Ｋ-三木販売</t>
    <rPh sb="2" eb="4">
      <t>ミキ</t>
    </rPh>
    <rPh sb="4" eb="6">
      <t>ハンバイ</t>
    </rPh>
    <phoneticPr fontId="2"/>
  </si>
  <si>
    <t>神戸市西区室谷1-2-6</t>
    <rPh sb="0" eb="3">
      <t>コウベシ</t>
    </rPh>
    <rPh sb="3" eb="5">
      <t>ニシク</t>
    </rPh>
    <rPh sb="5" eb="7">
      <t>ムロタニ</t>
    </rPh>
    <phoneticPr fontId="2"/>
  </si>
  <si>
    <t>TEL：</t>
    <phoneticPr fontId="2"/>
  </si>
  <si>
    <t>078-990-1555</t>
    <phoneticPr fontId="2"/>
  </si>
  <si>
    <t>079-262-6266</t>
    <phoneticPr fontId="2"/>
  </si>
  <si>
    <t>078-990-1555</t>
    <phoneticPr fontId="2"/>
  </si>
  <si>
    <t>売布(K)&lt;N&gt;</t>
    <rPh sb="0" eb="1">
      <t>ウ</t>
    </rPh>
    <rPh sb="1" eb="2">
      <t>ヌノ</t>
    </rPh>
    <phoneticPr fontId="2"/>
  </si>
  <si>
    <t>宝塚(K)&lt;N&gt;</t>
    <rPh sb="0" eb="1">
      <t>タカラ</t>
    </rPh>
    <rPh sb="1" eb="2">
      <t>ツカ</t>
    </rPh>
    <phoneticPr fontId="2"/>
  </si>
  <si>
    <t>Ａ-住吉山手</t>
    <rPh sb="2" eb="4">
      <t>スミヨシ</t>
    </rPh>
    <rPh sb="4" eb="6">
      <t>ヤマテ</t>
    </rPh>
    <phoneticPr fontId="2"/>
  </si>
  <si>
    <t>飾磨(S･家島)</t>
    <rPh sb="0" eb="2">
      <t>シカマ</t>
    </rPh>
    <rPh sb="5" eb="6">
      <t>イエ</t>
    </rPh>
    <rPh sb="6" eb="7">
      <t>シマ</t>
    </rPh>
    <phoneticPr fontId="2"/>
  </si>
  <si>
    <t>10・23</t>
    <phoneticPr fontId="2"/>
  </si>
  <si>
    <t>11・23</t>
    <phoneticPr fontId="2"/>
  </si>
  <si>
    <t>12・23</t>
    <phoneticPr fontId="2"/>
  </si>
  <si>
    <t>15・23</t>
    <phoneticPr fontId="2"/>
  </si>
  <si>
    <t>16・23</t>
    <phoneticPr fontId="2"/>
  </si>
  <si>
    <t>17・23</t>
    <phoneticPr fontId="2"/>
  </si>
  <si>
    <t>3・21</t>
    <phoneticPr fontId="2"/>
  </si>
  <si>
    <t>たつの南</t>
    <rPh sb="3" eb="4">
      <t>ミナミ</t>
    </rPh>
    <phoneticPr fontId="2"/>
  </si>
  <si>
    <r>
      <t xml:space="preserve">        </t>
    </r>
    <r>
      <rPr>
        <sz val="20"/>
        <rFont val="ＭＳ Ｐゴシック"/>
        <family val="3"/>
        <charset val="128"/>
      </rPr>
      <t>㈱神戸新聞総合折込</t>
    </r>
    <phoneticPr fontId="2"/>
  </si>
  <si>
    <t>本　　　　社  Tel   078-990-1555   Fax   078-990-1500</t>
    <phoneticPr fontId="2"/>
  </si>
  <si>
    <t>伊丹野間(K)</t>
    <rPh sb="0" eb="2">
      <t>イタミ</t>
    </rPh>
    <rPh sb="2" eb="4">
      <t>ノマ</t>
    </rPh>
    <phoneticPr fontId="2"/>
  </si>
  <si>
    <t>Ｙ-西宮南</t>
    <rPh sb="2" eb="4">
      <t>ニシノミヤ</t>
    </rPh>
    <rPh sb="4" eb="5">
      <t>ミナミ</t>
    </rPh>
    <phoneticPr fontId="2"/>
  </si>
  <si>
    <t>泉(AMS)&lt;N&gt;</t>
    <rPh sb="0" eb="1">
      <t>イズミ</t>
    </rPh>
    <phoneticPr fontId="2"/>
  </si>
  <si>
    <t>Ｋ-泉</t>
    <rPh sb="2" eb="3">
      <t>イズミ</t>
    </rPh>
    <phoneticPr fontId="2"/>
  </si>
  <si>
    <t>Ａ-ひょうご山手</t>
    <rPh sb="6" eb="8">
      <t>ヤマテ</t>
    </rPh>
    <phoneticPr fontId="2"/>
  </si>
  <si>
    <t>六甲ｱｲﾗﾝﾄﾞ（合）(N)</t>
    <rPh sb="0" eb="2">
      <t>ロッコウ</t>
    </rPh>
    <phoneticPr fontId="2"/>
  </si>
  <si>
    <t>明舞</t>
    <rPh sb="0" eb="1">
      <t>メイ</t>
    </rPh>
    <rPh sb="1" eb="2">
      <t>マイ</t>
    </rPh>
    <phoneticPr fontId="2"/>
  </si>
  <si>
    <t>ｼﾞｪｰﾑｽ山･塩屋(S)</t>
    <rPh sb="6" eb="7">
      <t>ヤマ</t>
    </rPh>
    <rPh sb="8" eb="10">
      <t>シオヤ</t>
    </rPh>
    <phoneticPr fontId="2"/>
  </si>
  <si>
    <t>Ｙ-姫路</t>
    <rPh sb="2" eb="4">
      <t>ヒメジ</t>
    </rPh>
    <phoneticPr fontId="2"/>
  </si>
  <si>
    <t>姫路東&lt;N&gt;</t>
    <rPh sb="0" eb="2">
      <t>ヒメジ</t>
    </rPh>
    <rPh sb="2" eb="3">
      <t>ヒガシ</t>
    </rPh>
    <phoneticPr fontId="2"/>
  </si>
  <si>
    <t>姫路西</t>
    <rPh sb="0" eb="2">
      <t>ヒメジ</t>
    </rPh>
    <rPh sb="2" eb="3">
      <t>ニシ</t>
    </rPh>
    <phoneticPr fontId="2"/>
  </si>
  <si>
    <t>Ｙ-姫路東</t>
    <rPh sb="2" eb="4">
      <t>ヒメジ</t>
    </rPh>
    <rPh sb="4" eb="5">
      <t>ヒガシ</t>
    </rPh>
    <phoneticPr fontId="2"/>
  </si>
  <si>
    <t>姫路&lt;N&gt;</t>
    <rPh sb="0" eb="2">
      <t>ヒメジ</t>
    </rPh>
    <phoneticPr fontId="2"/>
  </si>
  <si>
    <t>今田･古市（合）</t>
    <rPh sb="0" eb="2">
      <t>コンダ</t>
    </rPh>
    <rPh sb="3" eb="5">
      <t>フルイチ</t>
    </rPh>
    <phoneticPr fontId="2"/>
  </si>
  <si>
    <t>神明販売(S)&lt;Ｎ&gt;</t>
    <rPh sb="0" eb="2">
      <t>シンメイ</t>
    </rPh>
    <rPh sb="2" eb="4">
      <t>ハンバイ</t>
    </rPh>
    <phoneticPr fontId="2"/>
  </si>
  <si>
    <t>Ｋ-神明販売</t>
    <rPh sb="2" eb="4">
      <t>シンメイ</t>
    </rPh>
    <rPh sb="4" eb="6">
      <t>ハンバイ</t>
    </rPh>
    <phoneticPr fontId="2"/>
  </si>
  <si>
    <t>伊丹昆陽&lt;N&gt;</t>
    <rPh sb="0" eb="2">
      <t>イタミ</t>
    </rPh>
    <rPh sb="2" eb="4">
      <t>コヤ</t>
    </rPh>
    <phoneticPr fontId="2"/>
  </si>
  <si>
    <t>Ａ-伊丹昆陽</t>
    <rPh sb="2" eb="4">
      <t>イタミ</t>
    </rPh>
    <rPh sb="4" eb="5">
      <t>コン</t>
    </rPh>
    <rPh sb="5" eb="6">
      <t>ヨウ</t>
    </rPh>
    <phoneticPr fontId="2"/>
  </si>
  <si>
    <t>Ａ-宝塚山本</t>
    <rPh sb="2" eb="4">
      <t>タカラヅカ</t>
    </rPh>
    <rPh sb="4" eb="6">
      <t>ヤマモト</t>
    </rPh>
    <phoneticPr fontId="2"/>
  </si>
  <si>
    <t>垂水東販売(S)</t>
    <rPh sb="0" eb="2">
      <t>タルミ</t>
    </rPh>
    <rPh sb="2" eb="3">
      <t>ヒガシ</t>
    </rPh>
    <rPh sb="3" eb="5">
      <t>ハンバイ</t>
    </rPh>
    <phoneticPr fontId="2"/>
  </si>
  <si>
    <t>Ｎ日経新聞</t>
    <phoneticPr fontId="2"/>
  </si>
  <si>
    <t>Ａ-神戸桜ヶ丘</t>
    <rPh sb="2" eb="4">
      <t>コウベ</t>
    </rPh>
    <rPh sb="4" eb="7">
      <t>サクラガオカ</t>
    </rPh>
    <phoneticPr fontId="2"/>
  </si>
  <si>
    <t>神戸桜が丘&lt;N&gt;</t>
    <rPh sb="0" eb="2">
      <t>コウベ</t>
    </rPh>
    <rPh sb="2" eb="3">
      <t>サクラ</t>
    </rPh>
    <rPh sb="4" eb="5">
      <t>オカ</t>
    </rPh>
    <phoneticPr fontId="2"/>
  </si>
  <si>
    <t>高砂・中島米田(MS)&lt;N&gt;</t>
    <rPh sb="0" eb="2">
      <t>タカサゴ</t>
    </rPh>
    <rPh sb="3" eb="5">
      <t>ナカジマ</t>
    </rPh>
    <rPh sb="5" eb="7">
      <t>ヨネダ</t>
    </rPh>
    <phoneticPr fontId="2"/>
  </si>
  <si>
    <t>立花南</t>
    <rPh sb="0" eb="2">
      <t>タチバナ</t>
    </rPh>
    <rPh sb="2" eb="3">
      <t>ミナミ</t>
    </rPh>
    <phoneticPr fontId="2"/>
  </si>
  <si>
    <t>立花(K)&lt;N&gt;</t>
    <rPh sb="0" eb="2">
      <t>タチバナ</t>
    </rPh>
    <phoneticPr fontId="2"/>
  </si>
  <si>
    <t>尼崎中央(K)&lt;N&gt;</t>
    <rPh sb="0" eb="2">
      <t>アマガサキ</t>
    </rPh>
    <rPh sb="2" eb="4">
      <t>チュウオウ</t>
    </rPh>
    <phoneticPr fontId="2"/>
  </si>
  <si>
    <t>部数小計</t>
    <rPh sb="0" eb="2">
      <t>ブスウ</t>
    </rPh>
    <phoneticPr fontId="2"/>
  </si>
  <si>
    <t>折込小計</t>
    <rPh sb="0" eb="2">
      <t>オリコミ</t>
    </rPh>
    <phoneticPr fontId="2"/>
  </si>
  <si>
    <t xml:space="preserve">                                                              平成１４年５月１７日改正</t>
    <phoneticPr fontId="3"/>
  </si>
  <si>
    <t>Ａ-姫路西</t>
    <rPh sb="2" eb="4">
      <t>ヒメジ</t>
    </rPh>
    <rPh sb="4" eb="5">
      <t>ニシ</t>
    </rPh>
    <phoneticPr fontId="2"/>
  </si>
  <si>
    <t>K-高砂・中島米田</t>
    <rPh sb="2" eb="4">
      <t>タカサゴ</t>
    </rPh>
    <rPh sb="5" eb="7">
      <t>ナカジマ</t>
    </rPh>
    <rPh sb="7" eb="9">
      <t>ヨネダ</t>
    </rPh>
    <phoneticPr fontId="2"/>
  </si>
  <si>
    <t>市区郡別資料表   兵庫 №１</t>
    <rPh sb="0" eb="1">
      <t>シ</t>
    </rPh>
    <rPh sb="1" eb="2">
      <t>ク</t>
    </rPh>
    <rPh sb="2" eb="3">
      <t>グン</t>
    </rPh>
    <rPh sb="3" eb="4">
      <t>ベツ</t>
    </rPh>
    <rPh sb="4" eb="6">
      <t>シリョウ</t>
    </rPh>
    <rPh sb="6" eb="7">
      <t>ヒョウ</t>
    </rPh>
    <rPh sb="10" eb="12">
      <t>ヒョウゴ</t>
    </rPh>
    <phoneticPr fontId="2"/>
  </si>
  <si>
    <t>別途必要</t>
    <phoneticPr fontId="2"/>
  </si>
  <si>
    <t>市区郡別</t>
    <rPh sb="0" eb="1">
      <t>シ</t>
    </rPh>
    <rPh sb="1" eb="2">
      <t>ク</t>
    </rPh>
    <rPh sb="2" eb="3">
      <t>グン</t>
    </rPh>
    <rPh sb="3" eb="4">
      <t>ベツ</t>
    </rPh>
    <phoneticPr fontId="2"/>
  </si>
  <si>
    <t>Ａ-六甲</t>
    <rPh sb="2" eb="4">
      <t>ロッコウ</t>
    </rPh>
    <phoneticPr fontId="2"/>
  </si>
  <si>
    <t>宝塚のがみ(K)&lt;N&gt;</t>
    <rPh sb="0" eb="2">
      <t>タカラヅカ</t>
    </rPh>
    <phoneticPr fontId="2"/>
  </si>
  <si>
    <t>上之島&lt;N&gt;</t>
    <rPh sb="0" eb="1">
      <t>ウエ</t>
    </rPh>
    <rPh sb="1" eb="2">
      <t>ノ</t>
    </rPh>
    <rPh sb="2" eb="3">
      <t>シマ</t>
    </rPh>
    <phoneticPr fontId="2"/>
  </si>
  <si>
    <t>兵庫県折込資料表</t>
    <rPh sb="0" eb="3">
      <t>ヒョウゴケン</t>
    </rPh>
    <rPh sb="3" eb="5">
      <t>オリコミ</t>
    </rPh>
    <rPh sb="5" eb="7">
      <t>シリョウ</t>
    </rPh>
    <rPh sb="7" eb="8">
      <t>ヒョウ</t>
    </rPh>
    <phoneticPr fontId="2"/>
  </si>
  <si>
    <t>Ｋ-神野</t>
    <rPh sb="2" eb="3">
      <t>カミ</t>
    </rPh>
    <rPh sb="3" eb="4">
      <t>ノ</t>
    </rPh>
    <phoneticPr fontId="2"/>
  </si>
  <si>
    <t>神野(MS)&lt;N&gt;</t>
    <rPh sb="0" eb="1">
      <t>カミ</t>
    </rPh>
    <rPh sb="1" eb="2">
      <t>ノ</t>
    </rPh>
    <phoneticPr fontId="2"/>
  </si>
  <si>
    <t>姫路販売(S)</t>
    <rPh sb="0" eb="2">
      <t>ヒメジ</t>
    </rPh>
    <rPh sb="2" eb="4">
      <t>ハンバイ</t>
    </rPh>
    <phoneticPr fontId="2"/>
  </si>
  <si>
    <t>姫路東部(S)</t>
    <rPh sb="0" eb="2">
      <t>ヒメジ</t>
    </rPh>
    <rPh sb="2" eb="4">
      <t>トウブ</t>
    </rPh>
    <phoneticPr fontId="2"/>
  </si>
  <si>
    <t>姫路西(S)</t>
    <rPh sb="0" eb="2">
      <t>ヒメジ</t>
    </rPh>
    <rPh sb="2" eb="3">
      <t>ニシ</t>
    </rPh>
    <phoneticPr fontId="2"/>
  </si>
  <si>
    <t>姫路白書(S)</t>
    <rPh sb="0" eb="2">
      <t>ヒメジ</t>
    </rPh>
    <rPh sb="2" eb="3">
      <t>シロ</t>
    </rPh>
    <rPh sb="3" eb="4">
      <t>ショ</t>
    </rPh>
    <phoneticPr fontId="2"/>
  </si>
  <si>
    <t>田寺(S)</t>
    <rPh sb="0" eb="1">
      <t>タ</t>
    </rPh>
    <rPh sb="1" eb="2">
      <t>テラ</t>
    </rPh>
    <phoneticPr fontId="2"/>
  </si>
  <si>
    <t>夢前橋(S)</t>
    <rPh sb="0" eb="2">
      <t>ユメサキ</t>
    </rPh>
    <rPh sb="2" eb="3">
      <t>ハシ</t>
    </rPh>
    <phoneticPr fontId="2"/>
  </si>
  <si>
    <t>福岡</t>
    <rPh sb="0" eb="2">
      <t>フクオカ</t>
    </rPh>
    <phoneticPr fontId="2"/>
  </si>
  <si>
    <t>武庫之荘西部</t>
    <rPh sb="0" eb="2">
      <t>ムコ</t>
    </rPh>
    <rPh sb="2" eb="3">
      <t>ノ</t>
    </rPh>
    <rPh sb="3" eb="4">
      <t>ソウ</t>
    </rPh>
    <rPh sb="4" eb="6">
      <t>セイブ</t>
    </rPh>
    <phoneticPr fontId="2"/>
  </si>
  <si>
    <t>廃店</t>
    <rPh sb="0" eb="2">
      <t>ハイテン</t>
    </rPh>
    <phoneticPr fontId="2"/>
  </si>
  <si>
    <t>Ｎｏ．</t>
    <phoneticPr fontId="2"/>
  </si>
  <si>
    <t>小野南(S)&lt;N&gt;</t>
    <rPh sb="0" eb="2">
      <t>オノ</t>
    </rPh>
    <rPh sb="2" eb="3">
      <t>ミナミ</t>
    </rPh>
    <phoneticPr fontId="2"/>
  </si>
  <si>
    <t>Ｋ-小野南</t>
    <rPh sb="2" eb="4">
      <t>オノ</t>
    </rPh>
    <rPh sb="4" eb="5">
      <t>ミナミ</t>
    </rPh>
    <phoneticPr fontId="2"/>
  </si>
  <si>
    <t>広告主</t>
    <phoneticPr fontId="2"/>
  </si>
  <si>
    <t>Ａ-川西中央</t>
    <rPh sb="2" eb="4">
      <t>カワニシ</t>
    </rPh>
    <rPh sb="4" eb="6">
      <t>チュウオウ</t>
    </rPh>
    <phoneticPr fontId="2"/>
  </si>
  <si>
    <t>西宮名塩&lt;N&gt;</t>
    <rPh sb="0" eb="2">
      <t>ニシノミヤ</t>
    </rPh>
    <rPh sb="2" eb="3">
      <t>ナ</t>
    </rPh>
    <rPh sb="3" eb="4">
      <t>シオ</t>
    </rPh>
    <phoneticPr fontId="2"/>
  </si>
  <si>
    <t>兵庫中央</t>
    <rPh sb="0" eb="2">
      <t>ヒョウゴ</t>
    </rPh>
    <rPh sb="2" eb="4">
      <t>チュウオウ</t>
    </rPh>
    <phoneticPr fontId="2"/>
  </si>
  <si>
    <t>宝塚西部&lt;N&gt;</t>
    <rPh sb="0" eb="1">
      <t>タカラ</t>
    </rPh>
    <rPh sb="1" eb="2">
      <t>ツカ</t>
    </rPh>
    <rPh sb="2" eb="4">
      <t>セイブ</t>
    </rPh>
    <phoneticPr fontId="2"/>
  </si>
  <si>
    <t>東加古川(M)&lt;N&gt;</t>
    <rPh sb="0" eb="1">
      <t>ヒガシ</t>
    </rPh>
    <rPh sb="1" eb="2">
      <t>カ</t>
    </rPh>
    <rPh sb="2" eb="3">
      <t>コ</t>
    </rPh>
    <rPh sb="3" eb="4">
      <t>ガワ</t>
    </rPh>
    <phoneticPr fontId="2"/>
  </si>
  <si>
    <t>Ｙ-宝塚西部</t>
    <rPh sb="2" eb="3">
      <t>タカラ</t>
    </rPh>
    <rPh sb="3" eb="4">
      <t>ツカ</t>
    </rPh>
    <rPh sb="4" eb="6">
      <t>セイブ</t>
    </rPh>
    <phoneticPr fontId="2"/>
  </si>
  <si>
    <t>垂水</t>
    <rPh sb="0" eb="2">
      <t>タルミ</t>
    </rPh>
    <phoneticPr fontId="2"/>
  </si>
  <si>
    <t>Ａ-御影</t>
    <rPh sb="2" eb="4">
      <t>ミカゲ</t>
    </rPh>
    <phoneticPr fontId="2"/>
  </si>
  <si>
    <t>新聞折込広告基準</t>
    <phoneticPr fontId="3"/>
  </si>
  <si>
    <t>Ａ-宝塚のがみ</t>
    <rPh sb="2" eb="4">
      <t>タカラヅカ</t>
    </rPh>
    <phoneticPr fontId="2"/>
  </si>
  <si>
    <t>北神戸</t>
    <rPh sb="0" eb="1">
      <t>キタ</t>
    </rPh>
    <rPh sb="1" eb="3">
      <t>コウベ</t>
    </rPh>
    <phoneticPr fontId="2"/>
  </si>
  <si>
    <t>鈴蘭台(M)&lt;N&gt;</t>
    <rPh sb="0" eb="1">
      <t>スズ</t>
    </rPh>
    <rPh sb="1" eb="2">
      <t>ラン</t>
    </rPh>
    <rPh sb="2" eb="3">
      <t>ダイ</t>
    </rPh>
    <phoneticPr fontId="2"/>
  </si>
  <si>
    <t>鈴蘭泉台(M)&lt;N&gt;</t>
    <rPh sb="0" eb="2">
      <t>スズラン</t>
    </rPh>
    <rPh sb="2" eb="4">
      <t>イズミダイ</t>
    </rPh>
    <phoneticPr fontId="2"/>
  </si>
  <si>
    <t>〈月〉</t>
    <phoneticPr fontId="2"/>
  </si>
  <si>
    <t>舞子(S)</t>
    <rPh sb="0" eb="2">
      <t>マイコ</t>
    </rPh>
    <phoneticPr fontId="2"/>
  </si>
  <si>
    <t>鈴蘭山の街(S)</t>
    <rPh sb="0" eb="2">
      <t>スズラン</t>
    </rPh>
    <rPh sb="2" eb="3">
      <t>ヤマ</t>
    </rPh>
    <rPh sb="4" eb="5">
      <t>マチ</t>
    </rPh>
    <phoneticPr fontId="2"/>
  </si>
  <si>
    <t>箕谷神戸北町(S)</t>
    <rPh sb="0" eb="2">
      <t>ミノタニ</t>
    </rPh>
    <rPh sb="2" eb="4">
      <t>コウベ</t>
    </rPh>
    <rPh sb="4" eb="6">
      <t>キタマチ</t>
    </rPh>
    <phoneticPr fontId="2"/>
  </si>
  <si>
    <t>灘中央</t>
    <rPh sb="0" eb="1">
      <t>ナダ</t>
    </rPh>
    <rPh sb="1" eb="3">
      <t>チュウオウ</t>
    </rPh>
    <phoneticPr fontId="2"/>
  </si>
  <si>
    <t>大久保</t>
    <rPh sb="0" eb="3">
      <t>オオクボ</t>
    </rPh>
    <phoneticPr fontId="2"/>
  </si>
  <si>
    <t>Ｙ-西宮名塩</t>
    <rPh sb="2" eb="4">
      <t>ニシノミヤ</t>
    </rPh>
    <rPh sb="4" eb="5">
      <t>ナ</t>
    </rPh>
    <rPh sb="5" eb="6">
      <t>シオ</t>
    </rPh>
    <phoneticPr fontId="2"/>
  </si>
  <si>
    <t>池田(S)</t>
    <rPh sb="0" eb="2">
      <t>イケダ</t>
    </rPh>
    <phoneticPr fontId="2"/>
  </si>
  <si>
    <t>板宿(S)</t>
    <rPh sb="0" eb="2">
      <t>イタヤド</t>
    </rPh>
    <phoneticPr fontId="2"/>
  </si>
  <si>
    <t>須磨(S)</t>
    <rPh sb="0" eb="2">
      <t>スマ</t>
    </rPh>
    <phoneticPr fontId="2"/>
  </si>
  <si>
    <t>神出(合)&lt;N&gt;</t>
    <rPh sb="0" eb="1">
      <t>カミ</t>
    </rPh>
    <rPh sb="1" eb="2">
      <t>デ</t>
    </rPh>
    <phoneticPr fontId="2"/>
  </si>
  <si>
    <t>市島(合)</t>
    <rPh sb="0" eb="2">
      <t>イチジマ</t>
    </rPh>
    <phoneticPr fontId="2"/>
  </si>
  <si>
    <t>名塩(合)&lt;N&gt;</t>
    <rPh sb="0" eb="1">
      <t>ナ</t>
    </rPh>
    <rPh sb="1" eb="2">
      <t>シオ</t>
    </rPh>
    <rPh sb="3" eb="4">
      <t>ゴウ</t>
    </rPh>
    <phoneticPr fontId="2"/>
  </si>
  <si>
    <t>野口北野(MS)</t>
    <rPh sb="0" eb="2">
      <t>ノグチ</t>
    </rPh>
    <rPh sb="2" eb="4">
      <t>キタノ</t>
    </rPh>
    <phoneticPr fontId="2"/>
  </si>
  <si>
    <t>名谷(M)&lt;N&gt;</t>
    <rPh sb="0" eb="1">
      <t>ナ</t>
    </rPh>
    <rPh sb="1" eb="2">
      <t>タニ</t>
    </rPh>
    <phoneticPr fontId="2"/>
  </si>
  <si>
    <t>学園西神南(M)&lt;N&gt;</t>
    <rPh sb="0" eb="2">
      <t>ガクエン</t>
    </rPh>
    <rPh sb="2" eb="3">
      <t>ニシ</t>
    </rPh>
    <rPh sb="3" eb="4">
      <t>カミ</t>
    </rPh>
    <rPh sb="4" eb="5">
      <t>ミナミ</t>
    </rPh>
    <phoneticPr fontId="2"/>
  </si>
  <si>
    <t>Ａ-芦屋南</t>
    <rPh sb="2" eb="4">
      <t>アシヤ</t>
    </rPh>
    <rPh sb="4" eb="5">
      <t>ミナミ</t>
    </rPh>
    <phoneticPr fontId="2"/>
  </si>
  <si>
    <t>西脇(M)</t>
    <rPh sb="0" eb="2">
      <t>ニシワキ</t>
    </rPh>
    <phoneticPr fontId="2"/>
  </si>
  <si>
    <t>新宮(M)&lt;N&gt;</t>
    <rPh sb="0" eb="2">
      <t>ニイミヤ</t>
    </rPh>
    <phoneticPr fontId="2"/>
  </si>
  <si>
    <t>甲東園・門戸&lt;N&gt;</t>
    <rPh sb="0" eb="3">
      <t>コウトウエン</t>
    </rPh>
    <rPh sb="4" eb="5">
      <t>モン</t>
    </rPh>
    <rPh sb="5" eb="6">
      <t>ト</t>
    </rPh>
    <phoneticPr fontId="2"/>
  </si>
  <si>
    <t>Ｙ-甲東園・門戸</t>
    <rPh sb="2" eb="3">
      <t>コウ</t>
    </rPh>
    <rPh sb="3" eb="4">
      <t>ヒガシ</t>
    </rPh>
    <rPh sb="4" eb="5">
      <t>エン</t>
    </rPh>
    <rPh sb="6" eb="7">
      <t>モン</t>
    </rPh>
    <rPh sb="7" eb="8">
      <t>ト</t>
    </rPh>
    <phoneticPr fontId="2"/>
  </si>
  <si>
    <t>北須磨(M)&lt;N&gt;</t>
    <rPh sb="0" eb="1">
      <t>キタ</t>
    </rPh>
    <rPh sb="1" eb="3">
      <t>スマ</t>
    </rPh>
    <phoneticPr fontId="2"/>
  </si>
  <si>
    <t>園田(K)&lt;N&gt;</t>
    <rPh sb="0" eb="2">
      <t>ソノダ</t>
    </rPh>
    <phoneticPr fontId="2"/>
  </si>
  <si>
    <t>塩屋(M)&lt;N&gt;</t>
    <rPh sb="0" eb="2">
      <t>シオヤ</t>
    </rPh>
    <phoneticPr fontId="2"/>
  </si>
  <si>
    <t>神戸北&lt;N&gt;</t>
    <rPh sb="0" eb="2">
      <t>コウベ</t>
    </rPh>
    <rPh sb="2" eb="3">
      <t>キタ</t>
    </rPh>
    <phoneticPr fontId="2"/>
  </si>
  <si>
    <t>Ａ-神戸北</t>
    <rPh sb="2" eb="4">
      <t>コウベ</t>
    </rPh>
    <rPh sb="4" eb="5">
      <t>キタ</t>
    </rPh>
    <phoneticPr fontId="2"/>
  </si>
  <si>
    <t>にしたか(M)</t>
    <phoneticPr fontId="2"/>
  </si>
  <si>
    <t>北条(M)</t>
    <rPh sb="0" eb="2">
      <t>ホウジョウ</t>
    </rPh>
    <phoneticPr fontId="2"/>
  </si>
  <si>
    <t>六甲道</t>
    <rPh sb="0" eb="3">
      <t>ロッコウミチ</t>
    </rPh>
    <phoneticPr fontId="2"/>
  </si>
  <si>
    <t>王子公園</t>
    <rPh sb="0" eb="4">
      <t>オウジコウエン</t>
    </rPh>
    <phoneticPr fontId="2"/>
  </si>
  <si>
    <t>はりま勝原&lt;N&gt;</t>
    <rPh sb="3" eb="5">
      <t>カツハラ</t>
    </rPh>
    <phoneticPr fontId="2"/>
  </si>
  <si>
    <t>Ｙ-はりま勝原</t>
    <rPh sb="5" eb="7">
      <t>カツハラ</t>
    </rPh>
    <phoneticPr fontId="2"/>
  </si>
  <si>
    <t>阪急六甲駅前</t>
    <rPh sb="0" eb="2">
      <t>ハンキュウ</t>
    </rPh>
    <rPh sb="2" eb="4">
      <t>ロッコウ</t>
    </rPh>
    <rPh sb="4" eb="5">
      <t>エキ</t>
    </rPh>
    <rPh sb="5" eb="6">
      <t>マエ</t>
    </rPh>
    <phoneticPr fontId="2"/>
  </si>
  <si>
    <t>市区郡別資料表   兵庫 №２</t>
    <rPh sb="0" eb="1">
      <t>シ</t>
    </rPh>
    <rPh sb="2" eb="3">
      <t>グン</t>
    </rPh>
    <rPh sb="3" eb="4">
      <t>ベツ</t>
    </rPh>
    <rPh sb="4" eb="6">
      <t>シリョウ</t>
    </rPh>
    <rPh sb="6" eb="7">
      <t>ヒョウ</t>
    </rPh>
    <rPh sb="10" eb="12">
      <t>ヒョウゴ</t>
    </rPh>
    <phoneticPr fontId="2"/>
  </si>
  <si>
    <t>市区郡別</t>
    <rPh sb="0" eb="1">
      <t>シ</t>
    </rPh>
    <rPh sb="2" eb="3">
      <t>グン</t>
    </rPh>
    <rPh sb="3" eb="4">
      <t>ベツ</t>
    </rPh>
    <phoneticPr fontId="2"/>
  </si>
  <si>
    <t>伊川谷(M)&lt;N&gt;</t>
    <rPh sb="0" eb="2">
      <t>イカワ</t>
    </rPh>
    <rPh sb="2" eb="3">
      <t>タニ</t>
    </rPh>
    <phoneticPr fontId="2"/>
  </si>
  <si>
    <t>川西南(K)&lt;N&gt;</t>
    <rPh sb="0" eb="1">
      <t>カワ</t>
    </rPh>
    <rPh sb="1" eb="2">
      <t>ニシ</t>
    </rPh>
    <rPh sb="2" eb="3">
      <t>ミナミ</t>
    </rPh>
    <phoneticPr fontId="2"/>
  </si>
  <si>
    <t>明石西新町</t>
    <rPh sb="0" eb="2">
      <t>アカシ</t>
    </rPh>
    <rPh sb="2" eb="5">
      <t>ニシシンマチ</t>
    </rPh>
    <phoneticPr fontId="2"/>
  </si>
  <si>
    <t>赤穂(M)&lt;N&gt;</t>
    <rPh sb="0" eb="2">
      <t>アコウ</t>
    </rPh>
    <phoneticPr fontId="2"/>
  </si>
  <si>
    <t>白浜(M)</t>
    <rPh sb="0" eb="2">
      <t>シラハマ</t>
    </rPh>
    <phoneticPr fontId="2"/>
  </si>
  <si>
    <t>姫路東(M)</t>
    <rPh sb="0" eb="2">
      <t>ヒメジ</t>
    </rPh>
    <rPh sb="2" eb="3">
      <t>ヒガシ</t>
    </rPh>
    <phoneticPr fontId="2"/>
  </si>
  <si>
    <t>有年</t>
    <rPh sb="0" eb="1">
      <t>ユウ</t>
    </rPh>
    <rPh sb="1" eb="2">
      <t>トシ</t>
    </rPh>
    <phoneticPr fontId="2"/>
  </si>
  <si>
    <t>姫路市四郷町本郷156-1</t>
    <rPh sb="0" eb="3">
      <t>ヒメジシ</t>
    </rPh>
    <rPh sb="3" eb="6">
      <t>シゴウチョウ</t>
    </rPh>
    <rPh sb="6" eb="8">
      <t>ホンゴウ</t>
    </rPh>
    <phoneticPr fontId="2"/>
  </si>
  <si>
    <t>広谷大屋(合)</t>
    <rPh sb="0" eb="2">
      <t>ヒロタニ</t>
    </rPh>
    <rPh sb="2" eb="4">
      <t>オオヤ</t>
    </rPh>
    <rPh sb="5" eb="6">
      <t>ゴウ</t>
    </rPh>
    <phoneticPr fontId="2"/>
  </si>
  <si>
    <t>揖龍(MS)&lt;N&gt;</t>
    <rPh sb="0" eb="1">
      <t>イボガワ</t>
    </rPh>
    <rPh sb="1" eb="2">
      <t>リュウ</t>
    </rPh>
    <phoneticPr fontId="2"/>
  </si>
  <si>
    <t>たつの(MS)&lt;N&gt;</t>
    <phoneticPr fontId="2"/>
  </si>
  <si>
    <t>塚口南(K)</t>
    <rPh sb="0" eb="2">
      <t>ツカグチ</t>
    </rPh>
    <rPh sb="2" eb="3">
      <t>ミナミ</t>
    </rPh>
    <phoneticPr fontId="2"/>
  </si>
  <si>
    <t>Ｙ-学園都市</t>
    <rPh sb="2" eb="4">
      <t>ガクエン</t>
    </rPh>
    <rPh sb="4" eb="6">
      <t>トシ</t>
    </rPh>
    <phoneticPr fontId="2"/>
  </si>
  <si>
    <t>名谷中央</t>
    <rPh sb="0" eb="2">
      <t>ミョウダニ</t>
    </rPh>
    <rPh sb="2" eb="4">
      <t>チュウオウ</t>
    </rPh>
    <phoneticPr fontId="2"/>
  </si>
  <si>
    <t>Ａ-川西北</t>
    <rPh sb="2" eb="4">
      <t>カワニシ</t>
    </rPh>
    <rPh sb="4" eb="5">
      <t>キタ</t>
    </rPh>
    <phoneticPr fontId="2"/>
  </si>
  <si>
    <t>吉川(A)&lt;N&gt;</t>
    <rPh sb="0" eb="2">
      <t>ヨカワ</t>
    </rPh>
    <phoneticPr fontId="2"/>
  </si>
  <si>
    <t>東浦（合）</t>
    <rPh sb="0" eb="2">
      <t>ヒガシウラ</t>
    </rPh>
    <phoneticPr fontId="2"/>
  </si>
  <si>
    <t>Ｋ-吉川</t>
    <rPh sb="2" eb="4">
      <t>ヨカワ</t>
    </rPh>
    <phoneticPr fontId="2"/>
  </si>
  <si>
    <t>ひよどり台(M)&lt;N&gt;</t>
    <rPh sb="4" eb="5">
      <t>ダイ</t>
    </rPh>
    <phoneticPr fontId="2"/>
  </si>
  <si>
    <t>※&lt;N&gt;：日経扱い販売店・日経部数は別表</t>
    <phoneticPr fontId="2"/>
  </si>
  <si>
    <t>※月：月曜折込不可   月祝：月曜日・祝日翌日折込不可</t>
    <rPh sb="3" eb="5">
      <t>ゲツヨウ</t>
    </rPh>
    <rPh sb="5" eb="7">
      <t>オリコミ</t>
    </rPh>
    <rPh sb="7" eb="9">
      <t>フカ</t>
    </rPh>
    <rPh sb="15" eb="17">
      <t>ゲツヨウ</t>
    </rPh>
    <rPh sb="17" eb="18">
      <t>ヒ</t>
    </rPh>
    <rPh sb="19" eb="21">
      <t>シュクジツ</t>
    </rPh>
    <rPh sb="21" eb="23">
      <t>ヨクジツ</t>
    </rPh>
    <rPh sb="23" eb="25">
      <t>オリコミ</t>
    </rPh>
    <rPh sb="25" eb="27">
      <t>フカ</t>
    </rPh>
    <phoneticPr fontId="2"/>
  </si>
  <si>
    <t>※（家島）は家島を含みます</t>
    <rPh sb="2" eb="4">
      <t>イエシマ</t>
    </rPh>
    <rPh sb="6" eb="8">
      <t>イエシマ</t>
    </rPh>
    <rPh sb="9" eb="10">
      <t>フク</t>
    </rPh>
    <phoneticPr fontId="2"/>
  </si>
  <si>
    <t>Ａ-甲子園</t>
    <rPh sb="2" eb="5">
      <t>コウシエン</t>
    </rPh>
    <phoneticPr fontId="2"/>
  </si>
  <si>
    <t>※(K)は神戸と共販を表します</t>
    <rPh sb="5" eb="7">
      <t>コウベ</t>
    </rPh>
    <rPh sb="8" eb="10">
      <t>キョウハン</t>
    </rPh>
    <rPh sb="11" eb="12">
      <t>アラワ</t>
    </rPh>
    <phoneticPr fontId="2"/>
  </si>
  <si>
    <t>※(合)は合売を表します</t>
    <rPh sb="8" eb="9">
      <t>アラワ</t>
    </rPh>
    <phoneticPr fontId="2"/>
  </si>
  <si>
    <t>※（合）は合売を表します</t>
    <rPh sb="8" eb="9">
      <t>アラワ</t>
    </rPh>
    <phoneticPr fontId="2"/>
  </si>
  <si>
    <t>※(S)は産経、(M)は毎日と共販を表します</t>
    <rPh sb="5" eb="7">
      <t>サンケイ</t>
    </rPh>
    <rPh sb="12" eb="14">
      <t>マイニチ</t>
    </rPh>
    <rPh sb="15" eb="17">
      <t>キョウハン</t>
    </rPh>
    <rPh sb="18" eb="19">
      <t>アラワ</t>
    </rPh>
    <phoneticPr fontId="2"/>
  </si>
  <si>
    <t>※(A)は朝日、(M)は毎日、(S)は産経と共販を表します</t>
    <rPh sb="5" eb="6">
      <t>アサ</t>
    </rPh>
    <rPh sb="6" eb="7">
      <t>マイニチ</t>
    </rPh>
    <rPh sb="12" eb="14">
      <t>マイニチ</t>
    </rPh>
    <rPh sb="19" eb="21">
      <t>サンケイ</t>
    </rPh>
    <rPh sb="22" eb="24">
      <t>キョウハン</t>
    </rPh>
    <rPh sb="25" eb="26">
      <t>アラワ</t>
    </rPh>
    <phoneticPr fontId="2"/>
  </si>
  <si>
    <t>※(A)は朝日、(S)は産経、(M)は毎日と共販、(合)は合売を表します</t>
    <rPh sb="19" eb="21">
      <t>マイニチ</t>
    </rPh>
    <rPh sb="32" eb="33">
      <t>アラワ</t>
    </rPh>
    <phoneticPr fontId="2"/>
  </si>
  <si>
    <t>※(S)は産経、(M)は毎日、(N)は日経と共販、(合)は合売を表します</t>
    <rPh sb="5" eb="7">
      <t>サンケイ</t>
    </rPh>
    <rPh sb="12" eb="14">
      <t>マイニチ</t>
    </rPh>
    <rPh sb="19" eb="21">
      <t>ニッケイ</t>
    </rPh>
    <rPh sb="22" eb="24">
      <t>キョウハン</t>
    </rPh>
    <rPh sb="29" eb="30">
      <t>ア</t>
    </rPh>
    <rPh sb="30" eb="31">
      <t>ウ</t>
    </rPh>
    <rPh sb="32" eb="33">
      <t>アラワ</t>
    </rPh>
    <phoneticPr fontId="2"/>
  </si>
  <si>
    <t>※(S)は産経、(M)は毎日と共販を表します</t>
    <rPh sb="12" eb="14">
      <t>マイニチ</t>
    </rPh>
    <rPh sb="15" eb="17">
      <t>キョウハン</t>
    </rPh>
    <rPh sb="18" eb="19">
      <t>アラワ</t>
    </rPh>
    <phoneticPr fontId="2"/>
  </si>
  <si>
    <t>※(A)は朝日、(S)は産経、(M)は毎日と共販を表します</t>
    <rPh sb="12" eb="14">
      <t>サンケイ</t>
    </rPh>
    <rPh sb="25" eb="26">
      <t>アラワ</t>
    </rPh>
    <phoneticPr fontId="2"/>
  </si>
  <si>
    <t>※(A)は朝日、(S)は産経、(M)は毎日と共販を表します</t>
    <rPh sb="12" eb="14">
      <t>サンケイ</t>
    </rPh>
    <rPh sb="22" eb="24">
      <t>キョウハン</t>
    </rPh>
    <rPh sb="25" eb="26">
      <t>アラワ</t>
    </rPh>
    <phoneticPr fontId="2"/>
  </si>
  <si>
    <t>※(S)は産経、(N)は日経と共販、(合)は合売を表します</t>
    <rPh sb="5" eb="7">
      <t>サンケイ</t>
    </rPh>
    <rPh sb="15" eb="17">
      <t>キョウハン</t>
    </rPh>
    <rPh sb="22" eb="23">
      <t>ア</t>
    </rPh>
    <rPh sb="23" eb="24">
      <t>ウ</t>
    </rPh>
    <rPh sb="25" eb="26">
      <t>アラワ</t>
    </rPh>
    <phoneticPr fontId="2"/>
  </si>
  <si>
    <t>※(S)は産経、(Ｎ)は日経と共販、(合)は合売を表します</t>
    <rPh sb="25" eb="26">
      <t>アラワ</t>
    </rPh>
    <phoneticPr fontId="2"/>
  </si>
  <si>
    <t>※(M)は毎日、(S)は産経、(N)は日経と共販、(合)は合売を表します</t>
    <rPh sb="5" eb="7">
      <t>マイニチ</t>
    </rPh>
    <rPh sb="12" eb="14">
      <t>サンケイ</t>
    </rPh>
    <rPh sb="19" eb="21">
      <t>ニッケイ</t>
    </rPh>
    <rPh sb="22" eb="24">
      <t>キョウハン</t>
    </rPh>
    <rPh sb="29" eb="30">
      <t>ア</t>
    </rPh>
    <rPh sb="30" eb="31">
      <t>ウ</t>
    </rPh>
    <rPh sb="32" eb="33">
      <t>アラワ</t>
    </rPh>
    <phoneticPr fontId="2"/>
  </si>
  <si>
    <t>※(K)は神戸と共販、(合)は合売を表します</t>
    <rPh sb="5" eb="7">
      <t>コウベ</t>
    </rPh>
    <rPh sb="8" eb="10">
      <t>キョウハン</t>
    </rPh>
    <rPh sb="15" eb="16">
      <t>ア</t>
    </rPh>
    <rPh sb="16" eb="17">
      <t>ウ</t>
    </rPh>
    <rPh sb="18" eb="19">
      <t>アラワ</t>
    </rPh>
    <phoneticPr fontId="2"/>
  </si>
  <si>
    <t>※(A)は朝日、(S)は産経、(M)は毎日と共販を表します</t>
    <rPh sb="5" eb="7">
      <t>アサヒ</t>
    </rPh>
    <rPh sb="12" eb="14">
      <t>サンケイ</t>
    </rPh>
    <rPh sb="19" eb="21">
      <t>マイニチ</t>
    </rPh>
    <rPh sb="22" eb="24">
      <t>キョウハン</t>
    </rPh>
    <rPh sb="25" eb="26">
      <t>アラワ</t>
    </rPh>
    <phoneticPr fontId="2"/>
  </si>
  <si>
    <t>※(S)は産経、(M)は毎日と共販、(合)は合売を表します</t>
    <rPh sb="5" eb="7">
      <t>サンケイ</t>
    </rPh>
    <rPh sb="12" eb="14">
      <t>マイニチ</t>
    </rPh>
    <rPh sb="22" eb="23">
      <t>ア</t>
    </rPh>
    <rPh sb="23" eb="24">
      <t>ウ</t>
    </rPh>
    <rPh sb="25" eb="26">
      <t>アラワ</t>
    </rPh>
    <phoneticPr fontId="2"/>
  </si>
  <si>
    <t>※(A)は朝日、(Y)は読売、(S)は産経、(M)は毎日と共販、(合)は合売を表します</t>
    <rPh sb="5" eb="6">
      <t>アサ</t>
    </rPh>
    <rPh sb="6" eb="7">
      <t>マイニチ</t>
    </rPh>
    <rPh sb="12" eb="14">
      <t>ヨミウリ</t>
    </rPh>
    <rPh sb="19" eb="21">
      <t>サンケイ</t>
    </rPh>
    <rPh sb="26" eb="28">
      <t>マイニチ</t>
    </rPh>
    <rPh sb="29" eb="31">
      <t>キョウハン</t>
    </rPh>
    <rPh sb="36" eb="37">
      <t>ア</t>
    </rPh>
    <rPh sb="37" eb="38">
      <t>ウ</t>
    </rPh>
    <rPh sb="39" eb="40">
      <t>アラワ</t>
    </rPh>
    <phoneticPr fontId="2"/>
  </si>
  <si>
    <t>川西山下(KMS)&lt;N&gt;</t>
    <rPh sb="0" eb="2">
      <t>カワニシ</t>
    </rPh>
    <rPh sb="2" eb="4">
      <t>ヤマシタ</t>
    </rPh>
    <phoneticPr fontId="2"/>
  </si>
  <si>
    <t>※(K)は神戸、(M)は毎日、(S)は産経と共販を表します</t>
    <rPh sb="5" eb="7">
      <t>コウベ</t>
    </rPh>
    <rPh sb="12" eb="14">
      <t>マイニチ</t>
    </rPh>
    <rPh sb="19" eb="21">
      <t>サンケイ</t>
    </rPh>
    <rPh sb="22" eb="24">
      <t>キョウハン</t>
    </rPh>
    <rPh sb="25" eb="26">
      <t>アラワ</t>
    </rPh>
    <phoneticPr fontId="2"/>
  </si>
  <si>
    <t>Ｙ-英賀保</t>
    <rPh sb="2" eb="5">
      <t>アガホ</t>
    </rPh>
    <phoneticPr fontId="2"/>
  </si>
  <si>
    <t>伊丹東･久代(K)&lt;N&gt;</t>
    <rPh sb="0" eb="2">
      <t>イタミ</t>
    </rPh>
    <rPh sb="2" eb="3">
      <t>ヒガシ</t>
    </rPh>
    <rPh sb="4" eb="6">
      <t>クシロ</t>
    </rPh>
    <phoneticPr fontId="2"/>
  </si>
  <si>
    <t>Ａ-伊丹東･久代</t>
    <rPh sb="2" eb="4">
      <t>イタミ</t>
    </rPh>
    <rPh sb="4" eb="5">
      <t>ヒガシ</t>
    </rPh>
    <rPh sb="6" eb="8">
      <t>クシロ</t>
    </rPh>
    <phoneticPr fontId="2"/>
  </si>
  <si>
    <t>ゆめさき&lt;N&gt;</t>
    <phoneticPr fontId="2"/>
  </si>
  <si>
    <t>Ａ-ゆめさき</t>
    <phoneticPr fontId="2"/>
  </si>
  <si>
    <t>垂水(M)&lt;N&gt;</t>
    <rPh sb="0" eb="2">
      <t>タルミ</t>
    </rPh>
    <phoneticPr fontId="2"/>
  </si>
  <si>
    <t>宝塚市</t>
    <rPh sb="0" eb="2">
      <t>タカラヅカ</t>
    </rPh>
    <rPh sb="2" eb="3">
      <t>シ</t>
    </rPh>
    <phoneticPr fontId="2"/>
  </si>
  <si>
    <t>Ｙ-宝塚</t>
    <rPh sb="2" eb="4">
      <t>タカラヅカ</t>
    </rPh>
    <phoneticPr fontId="2"/>
  </si>
  <si>
    <t>宝塚&lt;N&gt;</t>
    <rPh sb="0" eb="1">
      <t>タカラ</t>
    </rPh>
    <rPh sb="1" eb="2">
      <t>ツカ</t>
    </rPh>
    <phoneticPr fontId="2"/>
  </si>
  <si>
    <t>〈月〉</t>
    <phoneticPr fontId="2"/>
  </si>
  <si>
    <t>魚住</t>
    <rPh sb="0" eb="2">
      <t>ウオズミ</t>
    </rPh>
    <phoneticPr fontId="2"/>
  </si>
  <si>
    <t>稲美(M)&lt;N&gt;</t>
    <rPh sb="0" eb="2">
      <t>イナミ</t>
    </rPh>
    <phoneticPr fontId="2"/>
  </si>
  <si>
    <t>阪神尼崎(K)</t>
    <rPh sb="0" eb="2">
      <t>ハンシン</t>
    </rPh>
    <rPh sb="2" eb="4">
      <t>アマガサキ</t>
    </rPh>
    <phoneticPr fontId="2"/>
  </si>
  <si>
    <t>姫路北部&lt;N&gt;</t>
    <rPh sb="0" eb="2">
      <t>ヒメジ</t>
    </rPh>
    <rPh sb="2" eb="4">
      <t>ホクブ</t>
    </rPh>
    <phoneticPr fontId="2"/>
  </si>
  <si>
    <t>Ｍ-姫路北部</t>
    <rPh sb="2" eb="4">
      <t>ヒメジ</t>
    </rPh>
    <rPh sb="4" eb="6">
      <t>ホクブ</t>
    </rPh>
    <phoneticPr fontId="2"/>
  </si>
  <si>
    <t>しそう販売(MS)</t>
    <rPh sb="3" eb="5">
      <t>ハンバイ</t>
    </rPh>
    <phoneticPr fontId="2"/>
  </si>
  <si>
    <t>しそう北(MS)</t>
    <rPh sb="3" eb="4">
      <t>キタ</t>
    </rPh>
    <phoneticPr fontId="2"/>
  </si>
  <si>
    <t>安富(MS)</t>
    <rPh sb="0" eb="2">
      <t>ヤストミ</t>
    </rPh>
    <phoneticPr fontId="2"/>
  </si>
  <si>
    <t>宝塚北･売布&lt;N&gt;</t>
    <rPh sb="0" eb="2">
      <t>タカラヅカ</t>
    </rPh>
    <rPh sb="2" eb="3">
      <t>キタ</t>
    </rPh>
    <rPh sb="4" eb="6">
      <t>メフ</t>
    </rPh>
    <phoneticPr fontId="2"/>
  </si>
  <si>
    <t>Ｍ-宝塚北･売布</t>
    <rPh sb="2" eb="4">
      <t>タカラヅカ</t>
    </rPh>
    <rPh sb="4" eb="5">
      <t>キタ</t>
    </rPh>
    <rPh sb="6" eb="8">
      <t>メフ</t>
    </rPh>
    <phoneticPr fontId="2"/>
  </si>
  <si>
    <t>雲雀丘花屋敷</t>
    <rPh sb="0" eb="3">
      <t>ヒバリガオカ</t>
    </rPh>
    <rPh sb="3" eb="6">
      <t>ハナヤシキ</t>
    </rPh>
    <phoneticPr fontId="2"/>
  </si>
  <si>
    <t>Ａ-太子勝原</t>
    <rPh sb="2" eb="4">
      <t>タイシ</t>
    </rPh>
    <rPh sb="4" eb="6">
      <t>カツハラ</t>
    </rPh>
    <phoneticPr fontId="2"/>
  </si>
  <si>
    <t>太子勝原&lt;N&gt;</t>
    <rPh sb="0" eb="2">
      <t>タイシ</t>
    </rPh>
    <rPh sb="2" eb="3">
      <t>カツ</t>
    </rPh>
    <rPh sb="3" eb="4">
      <t>ハラ</t>
    </rPh>
    <phoneticPr fontId="2"/>
  </si>
  <si>
    <t>英賀保&lt;N&gt;</t>
    <rPh sb="0" eb="1">
      <t>エイ</t>
    </rPh>
    <rPh sb="1" eb="2">
      <t>ガ</t>
    </rPh>
    <rPh sb="2" eb="3">
      <t>ホ</t>
    </rPh>
    <phoneticPr fontId="2"/>
  </si>
  <si>
    <t>〈月〉</t>
    <phoneticPr fontId="2"/>
  </si>
  <si>
    <t>〈月〉</t>
    <phoneticPr fontId="2"/>
  </si>
  <si>
    <t>※〈全〉：月曜日・休刊日翌日折込不可</t>
    <rPh sb="5" eb="7">
      <t>ゲツヨウビ</t>
    </rPh>
    <rPh sb="7" eb="8">
      <t>ヒ</t>
    </rPh>
    <rPh sb="9" eb="12">
      <t>キュウカンビ</t>
    </rPh>
    <rPh sb="12" eb="14">
      <t>ヨクジツ</t>
    </rPh>
    <rPh sb="14" eb="16">
      <t>オリコミ</t>
    </rPh>
    <rPh sb="16" eb="18">
      <t>フカ</t>
    </rPh>
    <phoneticPr fontId="2"/>
  </si>
  <si>
    <t>勝原</t>
    <rPh sb="0" eb="2">
      <t>カツハラ</t>
    </rPh>
    <phoneticPr fontId="2"/>
  </si>
  <si>
    <t>※〈月〉：月曜日折込不可（月によっては必ずしも不可ではない場合があります）</t>
    <rPh sb="2" eb="3">
      <t>ゲツ</t>
    </rPh>
    <rPh sb="5" eb="7">
      <t>ゲツヨウビ</t>
    </rPh>
    <rPh sb="7" eb="8">
      <t>ヒ</t>
    </rPh>
    <rPh sb="8" eb="10">
      <t>オリコミ</t>
    </rPh>
    <rPh sb="10" eb="12">
      <t>フカ</t>
    </rPh>
    <rPh sb="13" eb="14">
      <t>ツキ</t>
    </rPh>
    <rPh sb="19" eb="20">
      <t>カナラ</t>
    </rPh>
    <rPh sb="23" eb="25">
      <t>フカ</t>
    </rPh>
    <rPh sb="29" eb="31">
      <t>バアイ</t>
    </rPh>
    <phoneticPr fontId="2"/>
  </si>
  <si>
    <t>一宮町</t>
    <rPh sb="0" eb="1">
      <t>イチ</t>
    </rPh>
    <rPh sb="1" eb="3">
      <t>ミヤチョウ</t>
    </rPh>
    <phoneticPr fontId="2"/>
  </si>
  <si>
    <t>高砂西(M)&lt;N&gt;</t>
    <rPh sb="0" eb="2">
      <t>タカサゴ</t>
    </rPh>
    <rPh sb="2" eb="3">
      <t>ニシ</t>
    </rPh>
    <phoneticPr fontId="2"/>
  </si>
  <si>
    <t xml:space="preserve"> </t>
    <phoneticPr fontId="2"/>
  </si>
  <si>
    <t>Ａ-高砂西</t>
    <rPh sb="2" eb="4">
      <t>タカサゴ</t>
    </rPh>
    <rPh sb="4" eb="5">
      <t>ニシ</t>
    </rPh>
    <phoneticPr fontId="2"/>
  </si>
  <si>
    <t>Ａ-姫路</t>
    <rPh sb="2" eb="4">
      <t>ヒメジ</t>
    </rPh>
    <phoneticPr fontId="2"/>
  </si>
  <si>
    <t>Ａ-姫路南</t>
    <rPh sb="2" eb="4">
      <t>ヒメジ</t>
    </rPh>
    <rPh sb="4" eb="5">
      <t>ミナミ</t>
    </rPh>
    <phoneticPr fontId="2"/>
  </si>
  <si>
    <t>潮江(M)&lt;N&gt;</t>
    <rPh sb="0" eb="1">
      <t>シオ</t>
    </rPh>
    <rPh sb="1" eb="2">
      <t>エ</t>
    </rPh>
    <phoneticPr fontId="2"/>
  </si>
  <si>
    <t>M -杭瀬</t>
    <rPh sb="3" eb="5">
      <t>クイセ</t>
    </rPh>
    <phoneticPr fontId="2"/>
  </si>
  <si>
    <t>長洲(M)&lt;N&gt;</t>
    <rPh sb="0" eb="1">
      <t>ナガ</t>
    </rPh>
    <rPh sb="1" eb="2">
      <t>ス</t>
    </rPh>
    <phoneticPr fontId="2"/>
  </si>
  <si>
    <t>西宮北口・甲東園&lt;Ｎ&gt;</t>
    <rPh sb="0" eb="2">
      <t>ニシノミヤ</t>
    </rPh>
    <rPh sb="2" eb="4">
      <t>キタグチ</t>
    </rPh>
    <rPh sb="5" eb="8">
      <t>コウトウエン</t>
    </rPh>
    <phoneticPr fontId="2"/>
  </si>
  <si>
    <t>Ａ-夙川</t>
    <rPh sb="2" eb="4">
      <t>シュクガワ</t>
    </rPh>
    <phoneticPr fontId="2"/>
  </si>
  <si>
    <t>Ｍ西宮北口・甲東園</t>
    <rPh sb="1" eb="3">
      <t>ニシノミヤ</t>
    </rPh>
    <rPh sb="3" eb="5">
      <t>キタグチ</t>
    </rPh>
    <rPh sb="6" eb="9">
      <t>コウトウエン</t>
    </rPh>
    <phoneticPr fontId="2"/>
  </si>
  <si>
    <t>香住(SN)</t>
    <rPh sb="0" eb="2">
      <t>カスミ</t>
    </rPh>
    <phoneticPr fontId="2"/>
  </si>
  <si>
    <t>【丹   波】   丹波篠山市</t>
    <rPh sb="1" eb="6">
      <t>タンバ</t>
    </rPh>
    <rPh sb="10" eb="12">
      <t>タンバ</t>
    </rPh>
    <rPh sb="12" eb="14">
      <t>ササヤマシ</t>
    </rPh>
    <rPh sb="14" eb="15">
      <t>シ</t>
    </rPh>
    <phoneticPr fontId="2"/>
  </si>
  <si>
    <t>学園都市&lt;N&gt;</t>
    <rPh sb="0" eb="4">
      <t>ガクエントシ</t>
    </rPh>
    <phoneticPr fontId="2"/>
  </si>
  <si>
    <t>宝塚山本（K)&lt;N&gt;</t>
    <rPh sb="0" eb="2">
      <t>タカラヅカ</t>
    </rPh>
    <rPh sb="2" eb="4">
      <t>ヤマモト</t>
    </rPh>
    <phoneticPr fontId="2"/>
  </si>
  <si>
    <t>丹波篠山市</t>
    <rPh sb="0" eb="2">
      <t>タンバ</t>
    </rPh>
    <rPh sb="2" eb="4">
      <t>ササヤマ</t>
    </rPh>
    <rPh sb="4" eb="5">
      <t>シ</t>
    </rPh>
    <phoneticPr fontId="2"/>
  </si>
  <si>
    <t>Ａ-西明石・玉津</t>
    <rPh sb="2" eb="5">
      <t>ニシアカシ</t>
    </rPh>
    <rPh sb="6" eb="8">
      <t>タマツ</t>
    </rPh>
    <phoneticPr fontId="2"/>
  </si>
  <si>
    <t>南淡（AMS）</t>
    <rPh sb="0" eb="2">
      <t>ナンダン</t>
    </rPh>
    <phoneticPr fontId="2"/>
  </si>
  <si>
    <t>湊(AMSN)</t>
    <rPh sb="0" eb="1">
      <t>ミナト</t>
    </rPh>
    <phoneticPr fontId="2"/>
  </si>
  <si>
    <t>本山南・魚崎青木</t>
    <rPh sb="0" eb="2">
      <t>モトヤマ</t>
    </rPh>
    <rPh sb="2" eb="3">
      <t>ミナミ</t>
    </rPh>
    <rPh sb="4" eb="6">
      <t>ウオザキ</t>
    </rPh>
    <rPh sb="6" eb="8">
      <t>オオギ</t>
    </rPh>
    <phoneticPr fontId="2"/>
  </si>
  <si>
    <t>※中町エリアの読売は一部Y西脇が配達</t>
    <rPh sb="1" eb="3">
      <t>ナカマチ</t>
    </rPh>
    <rPh sb="7" eb="9">
      <t>ヨミウリ</t>
    </rPh>
    <rPh sb="10" eb="12">
      <t>イチブ</t>
    </rPh>
    <rPh sb="13" eb="15">
      <t>ニシワキ</t>
    </rPh>
    <rPh sb="16" eb="18">
      <t>ハイタツ</t>
    </rPh>
    <phoneticPr fontId="2"/>
  </si>
  <si>
    <t>JR塚口・西園田</t>
    <rPh sb="2" eb="4">
      <t>ツカグチ</t>
    </rPh>
    <rPh sb="5" eb="6">
      <t>ニシ</t>
    </rPh>
    <rPh sb="6" eb="8">
      <t>ソノダ</t>
    </rPh>
    <phoneticPr fontId="2"/>
  </si>
  <si>
    <t>苦楽園・夙川&lt;N&gt;</t>
    <rPh sb="0" eb="3">
      <t>クラクエン</t>
    </rPh>
    <rPh sb="4" eb="6">
      <t>シュクガワ</t>
    </rPh>
    <phoneticPr fontId="2"/>
  </si>
  <si>
    <t>Ｍ-苦楽園・夙川</t>
    <rPh sb="2" eb="5">
      <t>クラクエン</t>
    </rPh>
    <rPh sb="6" eb="8">
      <t>シュクガワ</t>
    </rPh>
    <phoneticPr fontId="2"/>
  </si>
  <si>
    <t>姫路南（家）&lt;N&gt;</t>
    <rPh sb="0" eb="2">
      <t>ヒメジ</t>
    </rPh>
    <rPh sb="2" eb="3">
      <t>ミナミ</t>
    </rPh>
    <rPh sb="4" eb="5">
      <t>イエ</t>
    </rPh>
    <phoneticPr fontId="2"/>
  </si>
  <si>
    <t>西宮北口南</t>
    <rPh sb="0" eb="2">
      <t>ニシノミヤ</t>
    </rPh>
    <rPh sb="2" eb="4">
      <t>キタグチ</t>
    </rPh>
    <rPh sb="4" eb="5">
      <t>ミナミ</t>
    </rPh>
    <phoneticPr fontId="2"/>
  </si>
  <si>
    <t>Ａ-塚口・伊丹南</t>
    <rPh sb="5" eb="7">
      <t>イタミ</t>
    </rPh>
    <rPh sb="7" eb="8">
      <t>ミナミ</t>
    </rPh>
    <phoneticPr fontId="2"/>
  </si>
  <si>
    <t>宝塚山手&lt;N&gt;</t>
    <rPh sb="0" eb="2">
      <t>タカラヅカ</t>
    </rPh>
    <rPh sb="2" eb="4">
      <t>ヤマテ</t>
    </rPh>
    <phoneticPr fontId="2"/>
  </si>
  <si>
    <t>Ｙ-宝塚山手</t>
    <rPh sb="2" eb="4">
      <t>タカラヅカ</t>
    </rPh>
    <rPh sb="4" eb="6">
      <t>ヤマテ</t>
    </rPh>
    <phoneticPr fontId="2"/>
  </si>
  <si>
    <t>Ｙ-北伊丹</t>
    <phoneticPr fontId="2"/>
  </si>
  <si>
    <t>ポーアイ</t>
  </si>
  <si>
    <t>板宿北</t>
    <rPh sb="0" eb="2">
      <t>イタヤド</t>
    </rPh>
    <rPh sb="2" eb="3">
      <t>キタ</t>
    </rPh>
    <phoneticPr fontId="2"/>
  </si>
  <si>
    <t>阪急伊丹</t>
    <rPh sb="0" eb="2">
      <t>ハンキュウ</t>
    </rPh>
    <rPh sb="2" eb="4">
      <t>イタミ</t>
    </rPh>
    <phoneticPr fontId="2"/>
  </si>
  <si>
    <t>阪急武庫之荘・武庫之荘西(K)&lt;N&gt;</t>
    <rPh sb="0" eb="2">
      <t>ハンキュウ</t>
    </rPh>
    <rPh sb="2" eb="6">
      <t>ムコノソウ</t>
    </rPh>
    <rPh sb="7" eb="11">
      <t>ムコノソウ</t>
    </rPh>
    <rPh sb="11" eb="12">
      <t>ニシ</t>
    </rPh>
    <phoneticPr fontId="2"/>
  </si>
  <si>
    <t>Ｍ-阪急武庫之荘 ･武庫之荘西</t>
    <rPh sb="2" eb="4">
      <t>ハンキュウ</t>
    </rPh>
    <rPh sb="4" eb="8">
      <t>ムコノソウ</t>
    </rPh>
    <rPh sb="10" eb="14">
      <t>ムコノソウ</t>
    </rPh>
    <rPh sb="14" eb="15">
      <t>ニシ</t>
    </rPh>
    <phoneticPr fontId="2"/>
  </si>
  <si>
    <t>Y-伊丹中央</t>
    <rPh sb="2" eb="4">
      <t>イタミ</t>
    </rPh>
    <rPh sb="4" eb="6">
      <t>チュウオウ</t>
    </rPh>
    <phoneticPr fontId="2"/>
  </si>
  <si>
    <t>Ｋ-菅野林田</t>
    <rPh sb="2" eb="4">
      <t>カンノ</t>
    </rPh>
    <rPh sb="4" eb="6">
      <t>ハヤシダ</t>
    </rPh>
    <phoneticPr fontId="2"/>
  </si>
  <si>
    <t>長田</t>
    <rPh sb="0" eb="2">
      <t>ナガタ</t>
    </rPh>
    <phoneticPr fontId="2"/>
  </si>
  <si>
    <t>伊丹・昆陽・新伊丹(K)</t>
    <rPh sb="0" eb="2">
      <t>イタミ</t>
    </rPh>
    <rPh sb="3" eb="5">
      <t>コヤ</t>
    </rPh>
    <rPh sb="6" eb="9">
      <t>シンイタミ</t>
    </rPh>
    <phoneticPr fontId="2"/>
  </si>
  <si>
    <t>北伊丹&lt;N&gt;</t>
    <rPh sb="0" eb="1">
      <t>キタ</t>
    </rPh>
    <rPh sb="1" eb="3">
      <t>イタミ</t>
    </rPh>
    <phoneticPr fontId="2"/>
  </si>
  <si>
    <t>塚口･武庫之荘東・伊丹南(K)&lt;N&gt;</t>
    <rPh sb="0" eb="2">
      <t>ツカグチ</t>
    </rPh>
    <rPh sb="3" eb="7">
      <t>ムコノソウ</t>
    </rPh>
    <rPh sb="7" eb="8">
      <t>ヒガシ</t>
    </rPh>
    <rPh sb="9" eb="11">
      <t>イタミ</t>
    </rPh>
    <rPh sb="11" eb="12">
      <t>ミナミ</t>
    </rPh>
    <phoneticPr fontId="2"/>
  </si>
  <si>
    <t>Ｍ-塚口･武庫之荘東・伊丹南</t>
    <rPh sb="5" eb="9">
      <t>ムコノソウ</t>
    </rPh>
    <rPh sb="9" eb="10">
      <t>ヒガシ</t>
    </rPh>
    <rPh sb="11" eb="13">
      <t>イタミ</t>
    </rPh>
    <rPh sb="13" eb="14">
      <t>ミナミ</t>
    </rPh>
    <phoneticPr fontId="2"/>
  </si>
  <si>
    <t>川西南(K)</t>
    <rPh sb="0" eb="1">
      <t>カワ</t>
    </rPh>
    <rPh sb="1" eb="2">
      <t>ニシ</t>
    </rPh>
    <rPh sb="2" eb="3">
      <t>ミナミ</t>
    </rPh>
    <phoneticPr fontId="2"/>
  </si>
  <si>
    <t>小野(M)</t>
    <rPh sb="0" eb="2">
      <t>オノ</t>
    </rPh>
    <phoneticPr fontId="2"/>
  </si>
  <si>
    <t>姫路営業所 Tel   079-262-6266   Fax   079-252-8550</t>
    <phoneticPr fontId="2"/>
  </si>
  <si>
    <t>姫路営業所   Tel   079-262-6266   Fax   079-252-8550</t>
    <rPh sb="2" eb="5">
      <t>エイギョウショ</t>
    </rPh>
    <phoneticPr fontId="2"/>
  </si>
  <si>
    <t>本　　 　　社   Tel   078-990-1555   Fax   078-990-1500</t>
    <rPh sb="0" eb="1">
      <t>ホン</t>
    </rPh>
    <rPh sb="6" eb="7">
      <t>シャ</t>
    </rPh>
    <phoneticPr fontId="2"/>
  </si>
  <si>
    <t>神戸営業所 Tel   078-382-1000   Fax   078-371-2357</t>
    <rPh sb="4" eb="5">
      <t>ショ</t>
    </rPh>
    <phoneticPr fontId="2"/>
  </si>
  <si>
    <t>神戸営業所 　Tel   078-382-1000   Fax   078-371-2357</t>
    <rPh sb="0" eb="2">
      <t>コウベ</t>
    </rPh>
    <rPh sb="2" eb="4">
      <t>エイギョウ</t>
    </rPh>
    <rPh sb="4" eb="5">
      <t>ショ</t>
    </rPh>
    <phoneticPr fontId="2"/>
  </si>
  <si>
    <t>M-宝塚安倉・伊丹中野</t>
    <rPh sb="2" eb="4">
      <t>タカラヅカ</t>
    </rPh>
    <rPh sb="4" eb="6">
      <t>アグラ</t>
    </rPh>
    <rPh sb="7" eb="9">
      <t>イタミ</t>
    </rPh>
    <rPh sb="9" eb="11">
      <t>ナカノ</t>
    </rPh>
    <phoneticPr fontId="2"/>
  </si>
  <si>
    <t>南あわじ(N)</t>
    <phoneticPr fontId="2"/>
  </si>
  <si>
    <t>阪神西宮</t>
    <rPh sb="0" eb="2">
      <t>ハンシン</t>
    </rPh>
    <rPh sb="2" eb="4">
      <t>ニシノミヤ</t>
    </rPh>
    <phoneticPr fontId="2"/>
  </si>
  <si>
    <t>K-三田北</t>
    <rPh sb="2" eb="4">
      <t>サンダ</t>
    </rPh>
    <rPh sb="4" eb="5">
      <t>キタ</t>
    </rPh>
    <phoneticPr fontId="2"/>
  </si>
  <si>
    <t>ｳｯﾃﾞｨﾀｳﾝ南</t>
    <rPh sb="8" eb="9">
      <t>ミナミ</t>
    </rPh>
    <phoneticPr fontId="2"/>
  </si>
  <si>
    <t>三田北（合）〈N〉</t>
    <rPh sb="0" eb="2">
      <t>サンダ</t>
    </rPh>
    <rPh sb="2" eb="3">
      <t>キタ</t>
    </rPh>
    <phoneticPr fontId="2"/>
  </si>
  <si>
    <t>Ａ-逆瀬川・小林</t>
    <rPh sb="2" eb="5">
      <t>サカセガワ</t>
    </rPh>
    <rPh sb="6" eb="8">
      <t>コバヤシ</t>
    </rPh>
    <phoneticPr fontId="2"/>
  </si>
  <si>
    <t>杭瀬(A)&lt;N&gt;</t>
    <rPh sb="0" eb="2">
      <t>クイセ</t>
    </rPh>
    <phoneticPr fontId="2"/>
  </si>
  <si>
    <t>【但   馬】   豊岡市（出石・江原・城崎・竹野・資母）</t>
    <rPh sb="1" eb="6">
      <t>タジマ</t>
    </rPh>
    <rPh sb="10" eb="13">
      <t>トヨオカシ</t>
    </rPh>
    <rPh sb="14" eb="16">
      <t>イズシ</t>
    </rPh>
    <rPh sb="17" eb="19">
      <t>エハラ</t>
    </rPh>
    <rPh sb="20" eb="22">
      <t>キノサキ</t>
    </rPh>
    <rPh sb="23" eb="25">
      <t>タケノ</t>
    </rPh>
    <rPh sb="26" eb="28">
      <t>シボ</t>
    </rPh>
    <phoneticPr fontId="2"/>
  </si>
  <si>
    <t>【但   馬】   豊岡市（旧市内）</t>
    <rPh sb="1" eb="6">
      <t>タジマ</t>
    </rPh>
    <rPh sb="10" eb="13">
      <t>トヨオカシ</t>
    </rPh>
    <rPh sb="14" eb="17">
      <t>キュウシナイ</t>
    </rPh>
    <phoneticPr fontId="2"/>
  </si>
  <si>
    <t>NK日本海新聞</t>
    <rPh sb="2" eb="4">
      <t>ニホン</t>
    </rPh>
    <rPh sb="4" eb="5">
      <t>カイ</t>
    </rPh>
    <rPh sb="5" eb="7">
      <t>シンブン</t>
    </rPh>
    <phoneticPr fontId="2"/>
  </si>
  <si>
    <t>日本海新聞</t>
    <rPh sb="0" eb="2">
      <t>ニホン</t>
    </rPh>
    <rPh sb="2" eb="3">
      <t>カイ</t>
    </rPh>
    <rPh sb="3" eb="5">
      <t>シンブン</t>
    </rPh>
    <phoneticPr fontId="2"/>
  </si>
  <si>
    <t>小代・美方</t>
    <rPh sb="0" eb="1">
      <t>コ</t>
    </rPh>
    <rPh sb="1" eb="2">
      <t>ダイ</t>
    </rPh>
    <rPh sb="3" eb="5">
      <t>ミカタ</t>
    </rPh>
    <phoneticPr fontId="2"/>
  </si>
  <si>
    <t>Y-姫路川東</t>
    <rPh sb="2" eb="4">
      <t>ヒメジ</t>
    </rPh>
    <rPh sb="4" eb="6">
      <t>カワヒガシ</t>
    </rPh>
    <phoneticPr fontId="2"/>
  </si>
  <si>
    <t>たつの太子&lt;N&gt;</t>
    <rPh sb="3" eb="5">
      <t>タイシ</t>
    </rPh>
    <phoneticPr fontId="2"/>
  </si>
  <si>
    <t>Ｙ-たつの太子</t>
    <rPh sb="5" eb="7">
      <t>タイシ</t>
    </rPh>
    <phoneticPr fontId="2"/>
  </si>
  <si>
    <t>赤穂(S)</t>
    <rPh sb="0" eb="2">
      <t>アコウ</t>
    </rPh>
    <phoneticPr fontId="2"/>
  </si>
  <si>
    <t>姫路川東&lt;N&gt;</t>
    <rPh sb="0" eb="2">
      <t>ヒメジ</t>
    </rPh>
    <rPh sb="2" eb="3">
      <t>カワ</t>
    </rPh>
    <rPh sb="3" eb="4">
      <t>ヒガシ</t>
    </rPh>
    <phoneticPr fontId="2"/>
  </si>
  <si>
    <t>宝塚安倉・伊丹中野（K）〈N〉</t>
    <rPh sb="0" eb="2">
      <t>タカラヅカ</t>
    </rPh>
    <rPh sb="2" eb="4">
      <t>アグラ</t>
    </rPh>
    <rPh sb="5" eb="7">
      <t>イタミ</t>
    </rPh>
    <rPh sb="7" eb="9">
      <t>ナカノ</t>
    </rPh>
    <phoneticPr fontId="2"/>
  </si>
  <si>
    <t>神戸中央東</t>
    <rPh sb="0" eb="5">
      <t>コウベチュウオウヒガシ</t>
    </rPh>
    <phoneticPr fontId="2"/>
  </si>
  <si>
    <t>神戸中央西</t>
    <rPh sb="0" eb="5">
      <t>コウベチュウオウニシ</t>
    </rPh>
    <phoneticPr fontId="2"/>
  </si>
  <si>
    <t>丹波篠山市</t>
    <rPh sb="4" eb="5">
      <t>シ</t>
    </rPh>
    <phoneticPr fontId="2"/>
  </si>
  <si>
    <t>姫豊(合)&lt;N&gt;</t>
    <rPh sb="0" eb="1">
      <t>ヒメ</t>
    </rPh>
    <rPh sb="1" eb="2">
      <t>トヨ</t>
    </rPh>
    <rPh sb="3" eb="4">
      <t>ゴウ</t>
    </rPh>
    <phoneticPr fontId="2"/>
  </si>
  <si>
    <t>船山(合)&lt;N&gt;</t>
    <rPh sb="0" eb="1">
      <t>フナ</t>
    </rPh>
    <rPh sb="1" eb="2">
      <t>ヤマ</t>
    </rPh>
    <rPh sb="3" eb="4">
      <t>ゴウ</t>
    </rPh>
    <phoneticPr fontId="2"/>
  </si>
  <si>
    <t>香呂(合)&lt;N&gt;</t>
    <rPh sb="0" eb="1">
      <t>カオリ</t>
    </rPh>
    <rPh sb="1" eb="2">
      <t>ロ</t>
    </rPh>
    <rPh sb="3" eb="4">
      <t>ゴウ</t>
    </rPh>
    <phoneticPr fontId="2"/>
  </si>
  <si>
    <t>中寺(合)&lt;N&gt;</t>
    <rPh sb="0" eb="2">
      <t>ナカデラ</t>
    </rPh>
    <rPh sb="3" eb="4">
      <t>ゴウ</t>
    </rPh>
    <phoneticPr fontId="2"/>
  </si>
  <si>
    <t>Y-東伊丹</t>
    <rPh sb="2" eb="3">
      <t>ヒガシ</t>
    </rPh>
    <rPh sb="3" eb="5">
      <t>イタミ</t>
    </rPh>
    <phoneticPr fontId="2"/>
  </si>
  <si>
    <t>広畑(M)</t>
    <rPh sb="0" eb="1">
      <t>ヒロ</t>
    </rPh>
    <rPh sb="1" eb="2">
      <t>ハタケ</t>
    </rPh>
    <phoneticPr fontId="2"/>
  </si>
  <si>
    <t>英賀保(MS)</t>
    <rPh sb="0" eb="1">
      <t>エイ</t>
    </rPh>
    <rPh sb="1" eb="2">
      <t>ガ</t>
    </rPh>
    <rPh sb="2" eb="3">
      <t>ホ</t>
    </rPh>
    <phoneticPr fontId="2"/>
  </si>
  <si>
    <t>太子(MS)</t>
    <rPh sb="0" eb="2">
      <t>タイシ</t>
    </rPh>
    <phoneticPr fontId="2"/>
  </si>
  <si>
    <t>広畑</t>
    <rPh sb="0" eb="2">
      <t>ヒロハタ</t>
    </rPh>
    <phoneticPr fontId="2"/>
  </si>
  <si>
    <t>三田(AM)</t>
    <rPh sb="0" eb="2">
      <t>サンダ</t>
    </rPh>
    <phoneticPr fontId="2"/>
  </si>
  <si>
    <t>鈴蘭台(S)</t>
    <rPh sb="0" eb="2">
      <t>スズラン</t>
    </rPh>
    <rPh sb="2" eb="3">
      <t>ダイ</t>
    </rPh>
    <phoneticPr fontId="2"/>
  </si>
  <si>
    <t>三原（AMSN）</t>
    <rPh sb="0" eb="2">
      <t>ミハラ</t>
    </rPh>
    <phoneticPr fontId="2"/>
  </si>
  <si>
    <t>塚口・伊丹南(K)&lt;N&gt;</t>
    <rPh sb="0" eb="2">
      <t>ツカグチ</t>
    </rPh>
    <rPh sb="3" eb="5">
      <t>イタミ</t>
    </rPh>
    <rPh sb="5" eb="6">
      <t>ミナミ</t>
    </rPh>
    <phoneticPr fontId="2"/>
  </si>
  <si>
    <t>Ａ-芦屋</t>
    <rPh sb="2" eb="4">
      <t>アシヤ</t>
    </rPh>
    <phoneticPr fontId="2"/>
  </si>
  <si>
    <t>明舞(M)&lt;N&gt;</t>
    <rPh sb="0" eb="1">
      <t>メイ</t>
    </rPh>
    <rPh sb="1" eb="2">
      <t>マイ</t>
    </rPh>
    <phoneticPr fontId="2"/>
  </si>
  <si>
    <t>K-販売ｾﾝﾀｰ</t>
    <rPh sb="2" eb="4">
      <t>ハンバイ</t>
    </rPh>
    <phoneticPr fontId="2"/>
  </si>
  <si>
    <t>小松(K)&lt;N&gt;</t>
    <rPh sb="0" eb="2">
      <t>コマツ</t>
    </rPh>
    <phoneticPr fontId="2"/>
  </si>
  <si>
    <t>甲子園(K)&lt;N&gt;</t>
    <rPh sb="0" eb="3">
      <t>コウシエン</t>
    </rPh>
    <phoneticPr fontId="2"/>
  </si>
  <si>
    <t>西宮今津(K)&lt;N&gt;</t>
    <rPh sb="0" eb="2">
      <t>ニシノミヤ</t>
    </rPh>
    <rPh sb="2" eb="4">
      <t>イマヅ</t>
    </rPh>
    <phoneticPr fontId="2"/>
  </si>
  <si>
    <t>夙川(K)&lt;N&gt;</t>
    <rPh sb="0" eb="2">
      <t>シュクガワ</t>
    </rPh>
    <phoneticPr fontId="2"/>
  </si>
  <si>
    <t>門戸(K)&lt;N&gt;</t>
    <rPh sb="0" eb="1">
      <t>モン</t>
    </rPh>
    <rPh sb="1" eb="2">
      <t>ト</t>
    </rPh>
    <phoneticPr fontId="2"/>
  </si>
  <si>
    <t>三木販売(AM)&lt;N&gt;</t>
    <rPh sb="0" eb="2">
      <t>ミキ</t>
    </rPh>
    <rPh sb="2" eb="4">
      <t>ハンバイ</t>
    </rPh>
    <phoneticPr fontId="2"/>
  </si>
  <si>
    <t>西明石･玉津(M)〈N〉</t>
    <rPh sb="0" eb="3">
      <t>ニシアカシ</t>
    </rPh>
    <rPh sb="4" eb="6">
      <t>タマツ</t>
    </rPh>
    <phoneticPr fontId="2"/>
  </si>
  <si>
    <t>魚住(S)</t>
    <rPh sb="0" eb="1">
      <t>ウオ</t>
    </rPh>
    <rPh sb="1" eb="2">
      <t>ス</t>
    </rPh>
    <phoneticPr fontId="2"/>
  </si>
  <si>
    <t>魚住播磨土山(M)〈N〉</t>
    <rPh sb="0" eb="1">
      <t>ウオ</t>
    </rPh>
    <rPh sb="1" eb="2">
      <t>ス</t>
    </rPh>
    <rPh sb="2" eb="6">
      <t>ハリマツチヤマ</t>
    </rPh>
    <phoneticPr fontId="2"/>
  </si>
  <si>
    <t>Ａ-魚住播磨土山</t>
    <rPh sb="2" eb="3">
      <t>ウオ</t>
    </rPh>
    <rPh sb="3" eb="4">
      <t>ス</t>
    </rPh>
    <rPh sb="4" eb="6">
      <t>ハリマ</t>
    </rPh>
    <rPh sb="6" eb="8">
      <t>ツチヤマ</t>
    </rPh>
    <phoneticPr fontId="2"/>
  </si>
  <si>
    <t>出石(ASN)</t>
    <rPh sb="0" eb="2">
      <t>イズシ</t>
    </rPh>
    <phoneticPr fontId="2"/>
  </si>
  <si>
    <t>資母(合)</t>
    <rPh sb="0" eb="1">
      <t>シ</t>
    </rPh>
    <rPh sb="1" eb="2">
      <t>ボ</t>
    </rPh>
    <phoneticPr fontId="2"/>
  </si>
  <si>
    <t>竹野(合)</t>
    <rPh sb="0" eb="2">
      <t>タケノ</t>
    </rPh>
    <phoneticPr fontId="2"/>
  </si>
  <si>
    <t>尼崎西</t>
    <rPh sb="0" eb="2">
      <t>アマガサキ</t>
    </rPh>
    <rPh sb="2" eb="3">
      <t>ニシ</t>
    </rPh>
    <phoneticPr fontId="2"/>
  </si>
  <si>
    <t>尼崎西(KM)&lt;N&gt;</t>
    <rPh sb="0" eb="2">
      <t>アマガサキ</t>
    </rPh>
    <rPh sb="2" eb="3">
      <t>ニシ</t>
    </rPh>
    <phoneticPr fontId="2"/>
  </si>
  <si>
    <t>篠山(SMN)</t>
    <rPh sb="0" eb="2">
      <t>シノヤマ</t>
    </rPh>
    <phoneticPr fontId="2"/>
  </si>
  <si>
    <t>日置(SMN)</t>
    <rPh sb="0" eb="2">
      <t>ヒオキ</t>
    </rPh>
    <phoneticPr fontId="2"/>
  </si>
  <si>
    <t>御影住吉灘･岡本甲南</t>
    <rPh sb="0" eb="2">
      <t>ミカゲ</t>
    </rPh>
    <rPh sb="2" eb="4">
      <t>スミヨシ</t>
    </rPh>
    <rPh sb="4" eb="5">
      <t>ナダ</t>
    </rPh>
    <rPh sb="6" eb="10">
      <t>オカモトコウナン</t>
    </rPh>
    <phoneticPr fontId="2"/>
  </si>
  <si>
    <t>宝塚･宝塚南･仁川</t>
    <rPh sb="0" eb="2">
      <t>タカラヅカ</t>
    </rPh>
    <rPh sb="3" eb="5">
      <t>タカラヅカ</t>
    </rPh>
    <rPh sb="5" eb="6">
      <t>ミナミ</t>
    </rPh>
    <rPh sb="7" eb="9">
      <t>ニガワ</t>
    </rPh>
    <phoneticPr fontId="2"/>
  </si>
  <si>
    <t>立花・阪神尼崎北･JR尼崎西&lt;N&gt;</t>
    <rPh sb="0" eb="2">
      <t>タチバナ</t>
    </rPh>
    <rPh sb="3" eb="5">
      <t>ハンシン</t>
    </rPh>
    <rPh sb="5" eb="7">
      <t>アマガサキ</t>
    </rPh>
    <rPh sb="7" eb="8">
      <t>キタ</t>
    </rPh>
    <rPh sb="11" eb="14">
      <t>アマガサキニシ</t>
    </rPh>
    <phoneticPr fontId="2"/>
  </si>
  <si>
    <t>洲本(AMSN)</t>
    <rPh sb="0" eb="2">
      <t>スモト</t>
    </rPh>
    <phoneticPr fontId="2"/>
  </si>
  <si>
    <t>洲本北緑(AMSN)</t>
    <rPh sb="0" eb="2">
      <t>スモト</t>
    </rPh>
    <rPh sb="2" eb="3">
      <t>キタ</t>
    </rPh>
    <rPh sb="3" eb="4">
      <t>ミドリ</t>
    </rPh>
    <phoneticPr fontId="2"/>
  </si>
  <si>
    <t>舞子星陵・舞多聞</t>
    <rPh sb="0" eb="2">
      <t>マイコ</t>
    </rPh>
    <rPh sb="5" eb="8">
      <t>マイタモン</t>
    </rPh>
    <phoneticPr fontId="2"/>
  </si>
  <si>
    <t>K-キャナルシティ</t>
  </si>
  <si>
    <t>東条（AMS）</t>
    <rPh sb="0" eb="2">
      <t>トウジョウ</t>
    </rPh>
    <phoneticPr fontId="2"/>
  </si>
  <si>
    <t>徳久(AMS)</t>
    <rPh sb="0" eb="2">
      <t>トクヒサ</t>
    </rPh>
    <phoneticPr fontId="2"/>
  </si>
  <si>
    <t>別府(M)</t>
    <rPh sb="0" eb="2">
      <t>ベフ</t>
    </rPh>
    <phoneticPr fontId="2"/>
  </si>
  <si>
    <t>高砂北</t>
    <rPh sb="0" eb="2">
      <t>タカサゴ</t>
    </rPh>
    <rPh sb="2" eb="3">
      <t>キタ</t>
    </rPh>
    <phoneticPr fontId="2"/>
  </si>
  <si>
    <t>武庫ノ荘北&lt;N&gt;</t>
    <rPh sb="0" eb="2">
      <t>ムコノソウ</t>
    </rPh>
    <rPh sb="3" eb="4">
      <t>ソウ</t>
    </rPh>
    <rPh sb="4" eb="5">
      <t>キタ</t>
    </rPh>
    <phoneticPr fontId="2"/>
  </si>
  <si>
    <t>明石西販売(S)</t>
    <rPh sb="0" eb="5">
      <t>アカシニシハンバイ</t>
    </rPh>
    <phoneticPr fontId="2"/>
  </si>
  <si>
    <t>藤原台唐櫃(AMS)</t>
    <rPh sb="0" eb="2">
      <t>フジワラ</t>
    </rPh>
    <rPh sb="2" eb="3">
      <t>ダイ</t>
    </rPh>
    <rPh sb="3" eb="5">
      <t>カラト</t>
    </rPh>
    <phoneticPr fontId="2"/>
  </si>
  <si>
    <t>芦屋浜(KM)&lt;N&gt;</t>
    <rPh sb="0" eb="2">
      <t>アシヤ</t>
    </rPh>
    <rPh sb="2" eb="3">
      <t>ハマ</t>
    </rPh>
    <phoneticPr fontId="2"/>
  </si>
  <si>
    <t>苦楽園(K)</t>
    <rPh sb="0" eb="3">
      <t>クラクエン</t>
    </rPh>
    <phoneticPr fontId="2"/>
  </si>
  <si>
    <t>旭陽</t>
    <rPh sb="0" eb="2">
      <t>キョクヨウ</t>
    </rPh>
    <phoneticPr fontId="2"/>
  </si>
  <si>
    <t>多可(合)&lt;N&gt;</t>
    <rPh sb="0" eb="2">
      <t>タカ</t>
    </rPh>
    <rPh sb="3" eb="4">
      <t>ゴウ</t>
    </rPh>
    <phoneticPr fontId="2"/>
  </si>
  <si>
    <t>Ｋ-多可</t>
    <rPh sb="2" eb="4">
      <t>タカ</t>
    </rPh>
    <phoneticPr fontId="2"/>
  </si>
  <si>
    <t>北神販売ｾﾝﾀｰ(S)</t>
    <rPh sb="0" eb="1">
      <t>ホクシン</t>
    </rPh>
    <rPh sb="1" eb="2">
      <t>カミ</t>
    </rPh>
    <rPh sb="2" eb="4">
      <t>ハンバイ</t>
    </rPh>
    <phoneticPr fontId="2"/>
  </si>
  <si>
    <t>川西南</t>
    <rPh sb="0" eb="3">
      <t>カワニシミナミ</t>
    </rPh>
    <phoneticPr fontId="2"/>
  </si>
  <si>
    <t>神戸なだ(MS)&lt;N&gt;</t>
    <rPh sb="0" eb="2">
      <t>コウベ</t>
    </rPh>
    <phoneticPr fontId="2"/>
  </si>
  <si>
    <t>六甲(S)&lt;N&gt;</t>
    <rPh sb="0" eb="2">
      <t>ロッコウ</t>
    </rPh>
    <phoneticPr fontId="2"/>
  </si>
  <si>
    <t>甲東園(K)&lt;N&gt;</t>
    <rPh sb="0" eb="1">
      <t>コウ</t>
    </rPh>
    <rPh sb="1" eb="2">
      <t>ヒガシ</t>
    </rPh>
    <rPh sb="2" eb="3">
      <t>エン</t>
    </rPh>
    <phoneticPr fontId="2"/>
  </si>
  <si>
    <t>西宮中央(K)&lt;N&gt;</t>
    <rPh sb="0" eb="2">
      <t>ニシノミヤ</t>
    </rPh>
    <rPh sb="2" eb="4">
      <t>チュウオウ</t>
    </rPh>
    <phoneticPr fontId="2"/>
  </si>
  <si>
    <t>上甲子園(K)&lt;N&gt;</t>
    <rPh sb="0" eb="1">
      <t>カミ</t>
    </rPh>
    <rPh sb="1" eb="4">
      <t>コウシエン</t>
    </rPh>
    <phoneticPr fontId="2"/>
  </si>
  <si>
    <t>販売ｾﾝﾀｰ(AMS)&lt;N&gt;</t>
    <rPh sb="0" eb="2">
      <t>ハンバイ</t>
    </rPh>
    <phoneticPr fontId="2"/>
  </si>
  <si>
    <t>ｷｬﾅﾙｼﾃｨ(AMS)&lt;N&gt;</t>
    <phoneticPr fontId="2"/>
  </si>
  <si>
    <t>大倉山(S)</t>
    <rPh sb="0" eb="2">
      <t>オオクラ</t>
    </rPh>
    <rPh sb="2" eb="3">
      <t>ヤマ</t>
    </rPh>
    <phoneticPr fontId="2"/>
  </si>
  <si>
    <t>長田中央(MS)&lt;N&gt;</t>
    <rPh sb="0" eb="2">
      <t>ナガタ</t>
    </rPh>
    <phoneticPr fontId="2"/>
  </si>
  <si>
    <t>神戸中央(S)</t>
    <rPh sb="0" eb="4">
      <t>コウベチュウオウ</t>
    </rPh>
    <phoneticPr fontId="2"/>
  </si>
  <si>
    <t>葺合東(S)</t>
    <rPh sb="0" eb="2">
      <t>フキアイ</t>
    </rPh>
    <rPh sb="2" eb="3">
      <t>ヒガシ</t>
    </rPh>
    <phoneticPr fontId="2"/>
  </si>
  <si>
    <t>三宮(S)</t>
    <rPh sb="0" eb="2">
      <t>サンノミヤ</t>
    </rPh>
    <phoneticPr fontId="2"/>
  </si>
  <si>
    <t>須磨(SM)&lt;N&gt;</t>
    <rPh sb="0" eb="2">
      <t>スマ</t>
    </rPh>
    <phoneticPr fontId="2"/>
  </si>
  <si>
    <t>西淡三原(N)</t>
    <phoneticPr fontId="2"/>
  </si>
  <si>
    <t>熊内(S)&lt;N&gt;</t>
    <rPh sb="0" eb="1">
      <t>クマ</t>
    </rPh>
    <rPh sb="1" eb="2">
      <t>ウチ</t>
    </rPh>
    <phoneticPr fontId="2"/>
  </si>
  <si>
    <t>ひょうご山手(MS)&lt;N&gt;</t>
    <rPh sb="4" eb="6">
      <t>ヤマテ</t>
    </rPh>
    <phoneticPr fontId="2"/>
  </si>
  <si>
    <r>
      <t>Ａ</t>
    </r>
    <r>
      <rPr>
        <sz val="11"/>
        <rFont val="ＭＳ Ｐゴシック"/>
        <family val="3"/>
        <charset val="128"/>
      </rPr>
      <t>-ひよどり台</t>
    </r>
    <rPh sb="6" eb="7">
      <t>ダイ</t>
    </rPh>
    <phoneticPr fontId="2"/>
  </si>
  <si>
    <t>三宮(KS)&lt;N&gt;</t>
    <rPh sb="0" eb="2">
      <t>サンノミヤ</t>
    </rPh>
    <phoneticPr fontId="2"/>
  </si>
  <si>
    <t>西紀(合)</t>
    <rPh sb="0" eb="2">
      <t>ニシキ</t>
    </rPh>
    <phoneticPr fontId="2"/>
  </si>
  <si>
    <t>姫路南(家)(M)&lt;N&gt;</t>
    <rPh sb="0" eb="2">
      <t>ヒメジ</t>
    </rPh>
    <rPh sb="2" eb="3">
      <t>ミナミ</t>
    </rPh>
    <rPh sb="4" eb="5">
      <t>イエ</t>
    </rPh>
    <phoneticPr fontId="2"/>
  </si>
  <si>
    <t>網干(M)&lt;N&gt;</t>
    <rPh sb="0" eb="2">
      <t>アボシ</t>
    </rPh>
    <phoneticPr fontId="2"/>
  </si>
  <si>
    <t>多可</t>
    <rPh sb="0" eb="2">
      <t>タカ</t>
    </rPh>
    <phoneticPr fontId="2"/>
  </si>
  <si>
    <t>御園･園田･塚口本町</t>
    <rPh sb="0" eb="2">
      <t>ミソノ</t>
    </rPh>
    <rPh sb="3" eb="5">
      <t>ソノダ</t>
    </rPh>
    <rPh sb="6" eb="10">
      <t>ツカグチホンマチ</t>
    </rPh>
    <phoneticPr fontId="2"/>
  </si>
  <si>
    <t>新多聞(MS)&lt;N&gt;</t>
    <rPh sb="0" eb="1">
      <t>シン</t>
    </rPh>
    <rPh sb="1" eb="3">
      <t>タモン</t>
    </rPh>
    <phoneticPr fontId="2"/>
  </si>
  <si>
    <t>さんなん(KN)</t>
    <phoneticPr fontId="2"/>
  </si>
  <si>
    <t>氷上(MSN)</t>
    <rPh sb="0" eb="2">
      <t>ヒカミ</t>
    </rPh>
    <phoneticPr fontId="2"/>
  </si>
  <si>
    <t>春日(AMSN)</t>
    <rPh sb="0" eb="2">
      <t>カスガ</t>
    </rPh>
    <phoneticPr fontId="2"/>
  </si>
  <si>
    <t>柏原(AMSN)</t>
    <rPh sb="0" eb="2">
      <t>カイバラ</t>
    </rPh>
    <phoneticPr fontId="2"/>
  </si>
  <si>
    <t>今津･甲子園</t>
    <rPh sb="0" eb="2">
      <t>イマヅ</t>
    </rPh>
    <rPh sb="3" eb="6">
      <t>コウシエン</t>
    </rPh>
    <phoneticPr fontId="2"/>
  </si>
  <si>
    <t>六甲山手(M)&lt;N&gt;</t>
    <rPh sb="0" eb="2">
      <t>ロッコウ</t>
    </rPh>
    <rPh sb="2" eb="4">
      <t>ヤマテ</t>
    </rPh>
    <phoneticPr fontId="2"/>
  </si>
  <si>
    <t>藤原台(M)&lt;N&gt;</t>
    <rPh sb="0" eb="2">
      <t>フジワラ</t>
    </rPh>
    <rPh sb="2" eb="3">
      <t>ダイ</t>
    </rPh>
    <phoneticPr fontId="2"/>
  </si>
  <si>
    <t>西宮北口(K)&lt;N&gt;</t>
    <rPh sb="0" eb="2">
      <t>ニシノミヤ</t>
    </rPh>
    <rPh sb="2" eb="4">
      <t>キタグチ</t>
    </rPh>
    <phoneticPr fontId="2"/>
  </si>
  <si>
    <t>仁川(KS)&lt;N&gt;</t>
    <rPh sb="0" eb="2">
      <t>ニガワ</t>
    </rPh>
    <phoneticPr fontId="2"/>
  </si>
  <si>
    <t>逆瀬川･小林(KS)&lt;N&gt;</t>
    <rPh sb="0" eb="3">
      <t>サカセガワ</t>
    </rPh>
    <rPh sb="4" eb="6">
      <t>コバヤシ</t>
    </rPh>
    <phoneticPr fontId="2"/>
  </si>
  <si>
    <t>K-ポーアイ</t>
  </si>
  <si>
    <t>Ｍ-立花・阪神尼崎北･JR尼崎西</t>
    <rPh sb="5" eb="7">
      <t>ハンシン</t>
    </rPh>
    <rPh sb="7" eb="9">
      <t>アマガサキ</t>
    </rPh>
    <rPh sb="9" eb="10">
      <t>キタ</t>
    </rPh>
    <rPh sb="13" eb="16">
      <t>アマガサキニシ</t>
    </rPh>
    <phoneticPr fontId="2"/>
  </si>
  <si>
    <t>明石大久保&lt;N&gt;</t>
    <rPh sb="0" eb="2">
      <t>アカシ</t>
    </rPh>
    <rPh sb="2" eb="5">
      <t>オオクボ</t>
    </rPh>
    <phoneticPr fontId="2"/>
  </si>
  <si>
    <t>二見魚住&lt;N&gt;</t>
    <rPh sb="0" eb="2">
      <t>フタミ</t>
    </rPh>
    <phoneticPr fontId="2"/>
  </si>
  <si>
    <t>Ｙ-明石大久保</t>
    <rPh sb="2" eb="4">
      <t>アカシ</t>
    </rPh>
    <rPh sb="4" eb="7">
      <t>オオクボ</t>
    </rPh>
    <phoneticPr fontId="2"/>
  </si>
  <si>
    <t>Ｙ-二見・魚住</t>
    <rPh sb="2" eb="4">
      <t>フタミ</t>
    </rPh>
    <phoneticPr fontId="2"/>
  </si>
  <si>
    <t>志筑・郡家</t>
    <rPh sb="0" eb="1">
      <t>ココロザ</t>
    </rPh>
    <rPh sb="1" eb="2">
      <t>ツクシ</t>
    </rPh>
    <rPh sb="3" eb="5">
      <t>グンケ</t>
    </rPh>
    <phoneticPr fontId="2"/>
  </si>
  <si>
    <t>川西中央(KMS)&lt;N&gt;</t>
    <rPh sb="0" eb="1">
      <t>カワ</t>
    </rPh>
    <rPh sb="1" eb="2">
      <t>ニシ</t>
    </rPh>
    <rPh sb="2" eb="4">
      <t>チュウオウ</t>
    </rPh>
    <phoneticPr fontId="2"/>
  </si>
  <si>
    <t>清和台(KMS)&lt;N&gt;</t>
    <rPh sb="0" eb="1">
      <t>セイ</t>
    </rPh>
    <rPh sb="1" eb="3">
      <t>セイワダイ</t>
    </rPh>
    <phoneticPr fontId="2"/>
  </si>
  <si>
    <t>日生中央(KMS)&lt;N&gt;</t>
    <rPh sb="0" eb="1">
      <t>ニチ</t>
    </rPh>
    <rPh sb="1" eb="2">
      <t>イ</t>
    </rPh>
    <rPh sb="2" eb="4">
      <t>チュウオウ</t>
    </rPh>
    <phoneticPr fontId="2"/>
  </si>
  <si>
    <t>川西能勢口(M)</t>
    <rPh sb="0" eb="2">
      <t>カワニシ</t>
    </rPh>
    <rPh sb="2" eb="5">
      <t>ノセグチ</t>
    </rPh>
    <phoneticPr fontId="2"/>
  </si>
  <si>
    <t>ポーアイ(AMS)</t>
    <phoneticPr fontId="2"/>
  </si>
  <si>
    <t>住吉山手(S)&lt;N&gt;</t>
    <rPh sb="0" eb="2">
      <t>スミヨシ</t>
    </rPh>
    <rPh sb="2" eb="4">
      <t>ヤマテ</t>
    </rPh>
    <phoneticPr fontId="2"/>
  </si>
  <si>
    <t>御影(S)&lt;N&gt;</t>
    <rPh sb="0" eb="2">
      <t>ミカゲ</t>
    </rPh>
    <phoneticPr fontId="2"/>
  </si>
  <si>
    <t>高津橋</t>
    <rPh sb="0" eb="2">
      <t>タカツ</t>
    </rPh>
    <rPh sb="2" eb="3">
      <t>ハシ</t>
    </rPh>
    <phoneticPr fontId="2"/>
  </si>
  <si>
    <t>深江(S)&lt;N&gt;</t>
    <rPh sb="0" eb="2">
      <t>フカエ</t>
    </rPh>
    <phoneticPr fontId="2"/>
  </si>
  <si>
    <t>青木(S)&lt;N&gt;</t>
    <rPh sb="0" eb="2">
      <t>アオキ</t>
    </rPh>
    <phoneticPr fontId="2"/>
  </si>
  <si>
    <t>芦屋(KM)&lt;N&gt;</t>
    <rPh sb="0" eb="2">
      <t>アシヤ</t>
    </rPh>
    <phoneticPr fontId="2"/>
  </si>
  <si>
    <t>芦屋西(KM)&lt;N&gt;</t>
    <rPh sb="0" eb="2">
      <t>アシヤ</t>
    </rPh>
    <rPh sb="2" eb="3">
      <t>ニシ</t>
    </rPh>
    <phoneticPr fontId="2"/>
  </si>
  <si>
    <t>芦屋南(KM)&lt;N&gt;</t>
    <rPh sb="0" eb="2">
      <t>アシヤ</t>
    </rPh>
    <rPh sb="2" eb="3">
      <t>ミナミ</t>
    </rPh>
    <phoneticPr fontId="2"/>
  </si>
  <si>
    <t>西紀</t>
    <rPh sb="0" eb="2">
      <t>ニシキ</t>
    </rPh>
    <phoneticPr fontId="2"/>
  </si>
  <si>
    <t>※廃店：K豊岡北⇒K豊岡南に統合しK豊岡に店名変更（24/4/1）</t>
    <rPh sb="1" eb="3">
      <t>ハイテン</t>
    </rPh>
    <rPh sb="5" eb="7">
      <t>トヨオカ</t>
    </rPh>
    <rPh sb="7" eb="8">
      <t>キタ</t>
    </rPh>
    <rPh sb="10" eb="13">
      <t>トヨオカミナミ</t>
    </rPh>
    <rPh sb="14" eb="16">
      <t>トウゴウ</t>
    </rPh>
    <rPh sb="18" eb="20">
      <t>トヨオカ</t>
    </rPh>
    <rPh sb="21" eb="25">
      <t>テンメイヘンコウ</t>
    </rPh>
    <phoneticPr fontId="2"/>
  </si>
  <si>
    <t>西宮東</t>
    <rPh sb="0" eb="3">
      <t>ニシノミヤヒガシ</t>
    </rPh>
    <phoneticPr fontId="2"/>
  </si>
  <si>
    <t>西宮北</t>
    <rPh sb="0" eb="3">
      <t>ニシノミヤキタ</t>
    </rPh>
    <phoneticPr fontId="2"/>
  </si>
  <si>
    <t>※廃店：S甲子園口・S今津⇒S久寿川に統合しS西宮東に店名変更（24/4/2）</t>
    <rPh sb="1" eb="3">
      <t>ハイテン</t>
    </rPh>
    <rPh sb="5" eb="9">
      <t>コウシエングチ</t>
    </rPh>
    <rPh sb="11" eb="13">
      <t>イマヅ</t>
    </rPh>
    <rPh sb="15" eb="18">
      <t>クスガワ</t>
    </rPh>
    <rPh sb="19" eb="21">
      <t>トウゴウ</t>
    </rPh>
    <rPh sb="23" eb="26">
      <t>ニシノミヤヒガシ</t>
    </rPh>
    <rPh sb="27" eb="31">
      <t>テンメイヘンコウ</t>
    </rPh>
    <phoneticPr fontId="2"/>
  </si>
  <si>
    <t>※廃店：A江原⇒K江原に統合（24/4/1）　　※部数変更：K江原　区域変更なし（24/4/2）</t>
    <rPh sb="1" eb="3">
      <t>ハイテン</t>
    </rPh>
    <rPh sb="5" eb="7">
      <t>エハラ</t>
    </rPh>
    <rPh sb="9" eb="11">
      <t>エハラ</t>
    </rPh>
    <rPh sb="12" eb="14">
      <t>トウゴウ</t>
    </rPh>
    <rPh sb="25" eb="29">
      <t>ブスウヘンコウ</t>
    </rPh>
    <rPh sb="31" eb="33">
      <t>エハラ</t>
    </rPh>
    <rPh sb="34" eb="38">
      <t>クイキヘンコウ</t>
    </rPh>
    <phoneticPr fontId="2"/>
  </si>
  <si>
    <t>※廃店：S西宮北口南⇒S瓦木に統合しS西宮北に店名変更（24/4/2）</t>
    <rPh sb="1" eb="3">
      <t>ハイテン</t>
    </rPh>
    <rPh sb="5" eb="10">
      <t>ニシノミヤキタグチミナミ</t>
    </rPh>
    <rPh sb="12" eb="14">
      <t>カワラギ</t>
    </rPh>
    <rPh sb="15" eb="17">
      <t>トウゴウ</t>
    </rPh>
    <rPh sb="19" eb="21">
      <t>ニシノミヤ</t>
    </rPh>
    <rPh sb="21" eb="22">
      <t>キタ</t>
    </rPh>
    <rPh sb="23" eb="27">
      <t>テンメイヘンコウ</t>
    </rPh>
    <phoneticPr fontId="2"/>
  </si>
  <si>
    <t>吉川(MS)&lt;N&gt;</t>
    <rPh sb="0" eb="2">
      <t>ヨシカワ</t>
    </rPh>
    <phoneticPr fontId="2"/>
  </si>
  <si>
    <t>※部数変更：K三木販売・Y吉川　区域変更なし（24/4/2）</t>
    <rPh sb="1" eb="5">
      <t>ブスウヘンコウ</t>
    </rPh>
    <rPh sb="7" eb="11">
      <t>ミキハンバイ</t>
    </rPh>
    <rPh sb="13" eb="15">
      <t>ヨカワ</t>
    </rPh>
    <rPh sb="16" eb="20">
      <t>クイキヘンコウ</t>
    </rPh>
    <phoneticPr fontId="2"/>
  </si>
  <si>
    <t>※区域変更：M緑ヶ丘の一部をK三木販売・Y吉川に割譲（24/4/2）</t>
    <rPh sb="1" eb="5">
      <t>クイキヘンコウ</t>
    </rPh>
    <rPh sb="7" eb="10">
      <t>ミドリガオカ</t>
    </rPh>
    <rPh sb="11" eb="13">
      <t>イチブ</t>
    </rPh>
    <rPh sb="15" eb="19">
      <t>ミキハンバイ</t>
    </rPh>
    <rPh sb="21" eb="23">
      <t>ヨカワ</t>
    </rPh>
    <rPh sb="24" eb="26">
      <t>カツジョウ</t>
    </rPh>
    <phoneticPr fontId="2"/>
  </si>
  <si>
    <t>立花･塚口南(K)</t>
    <rPh sb="0" eb="2">
      <t>タチバナ</t>
    </rPh>
    <rPh sb="3" eb="5">
      <t>ツカグチ</t>
    </rPh>
    <rPh sb="5" eb="6">
      <t>ミナミ</t>
    </rPh>
    <phoneticPr fontId="2"/>
  </si>
  <si>
    <t>※廃店：S塚口南･S立花西⇒S立花に統合しS立花・塚口南に店名変更（24/4/2）</t>
    <rPh sb="1" eb="3">
      <t>ハイテン</t>
    </rPh>
    <rPh sb="5" eb="8">
      <t>ツカグチミナミ</t>
    </rPh>
    <rPh sb="10" eb="12">
      <t>タチバナ</t>
    </rPh>
    <rPh sb="12" eb="13">
      <t>ニシ</t>
    </rPh>
    <rPh sb="15" eb="17">
      <t>タチバナ</t>
    </rPh>
    <rPh sb="18" eb="20">
      <t>トウゴウ</t>
    </rPh>
    <rPh sb="22" eb="24">
      <t>タチバナ</t>
    </rPh>
    <rPh sb="25" eb="28">
      <t>ツカグチミナミ</t>
    </rPh>
    <rPh sb="29" eb="33">
      <t>テンメイヘンコウ</t>
    </rPh>
    <phoneticPr fontId="2"/>
  </si>
  <si>
    <t>高津橋･西神南&lt;N&gt;</t>
    <rPh sb="4" eb="6">
      <t>セイシン</t>
    </rPh>
    <rPh sb="6" eb="7">
      <t>ミナミ</t>
    </rPh>
    <phoneticPr fontId="2"/>
  </si>
  <si>
    <t>Ｙ-高津橋･西神南</t>
    <rPh sb="2" eb="4">
      <t>タカツ</t>
    </rPh>
    <rPh sb="4" eb="5">
      <t>バシ</t>
    </rPh>
    <rPh sb="6" eb="9">
      <t>セイシンミナミ</t>
    </rPh>
    <phoneticPr fontId="2"/>
  </si>
  <si>
    <t>江原(ASN)</t>
    <rPh sb="0" eb="2">
      <t>エバラ</t>
    </rPh>
    <phoneticPr fontId="2"/>
  </si>
  <si>
    <t>上郡(AS)&lt;N&gt;</t>
    <rPh sb="0" eb="2">
      <t>カミゴオリ</t>
    </rPh>
    <phoneticPr fontId="2"/>
  </si>
  <si>
    <t>新宮(AMS)</t>
    <rPh sb="0" eb="2">
      <t>ニイミヤ</t>
    </rPh>
    <phoneticPr fontId="2"/>
  </si>
  <si>
    <t>※廃店：A有年・A上郡⇒K上郡に統合　 ※廃店：A新宮⇒K新宮に統合（24/5/1）</t>
    <rPh sb="1" eb="3">
      <t>ハイテン</t>
    </rPh>
    <rPh sb="5" eb="7">
      <t>ウネ</t>
    </rPh>
    <rPh sb="9" eb="11">
      <t>カミゴオリ</t>
    </rPh>
    <rPh sb="13" eb="15">
      <t>カミゴオリ</t>
    </rPh>
    <rPh sb="16" eb="18">
      <t>トウゴウ</t>
    </rPh>
    <rPh sb="21" eb="23">
      <t>ハイテン</t>
    </rPh>
    <rPh sb="25" eb="27">
      <t>シングウ</t>
    </rPh>
    <rPh sb="29" eb="31">
      <t>シングウ</t>
    </rPh>
    <rPh sb="32" eb="34">
      <t>トウゴウ</t>
    </rPh>
    <phoneticPr fontId="2"/>
  </si>
  <si>
    <t>Ｋ-新宮</t>
    <rPh sb="2" eb="4">
      <t>シングウ</t>
    </rPh>
    <phoneticPr fontId="2"/>
  </si>
  <si>
    <t>※廃店：A新宮⇒新店　K新宮　※部数変更：Aたつの⇒K新宮に一部を割譲　（24/5/1）</t>
    <rPh sb="1" eb="3">
      <t>ハイテン</t>
    </rPh>
    <rPh sb="5" eb="7">
      <t>シングウ</t>
    </rPh>
    <rPh sb="8" eb="10">
      <t>シンテン</t>
    </rPh>
    <rPh sb="12" eb="14">
      <t>シングウ</t>
    </rPh>
    <rPh sb="16" eb="20">
      <t>ブスウヘンコウ</t>
    </rPh>
    <rPh sb="27" eb="29">
      <t>シングウ</t>
    </rPh>
    <rPh sb="30" eb="32">
      <t>イチブ</t>
    </rPh>
    <rPh sb="33" eb="35">
      <t>カツジョウ</t>
    </rPh>
    <phoneticPr fontId="2"/>
  </si>
  <si>
    <t>※部数変更：Y伊丹西・Y川西　区域変更なし（24/5/10）</t>
    <rPh sb="1" eb="5">
      <t>ブスウヘンコウ</t>
    </rPh>
    <rPh sb="7" eb="10">
      <t>イタミニシ</t>
    </rPh>
    <rPh sb="12" eb="14">
      <t>カワニシ</t>
    </rPh>
    <rPh sb="15" eb="19">
      <t>クイキヘンコウ</t>
    </rPh>
    <phoneticPr fontId="2"/>
  </si>
  <si>
    <t>※廃店：K芦屋南⇒A芦屋西に統合（24/4/1）　※廃店：S打出⇒S芦屋に統合（24/4/2）</t>
    <rPh sb="1" eb="3">
      <t>ハイテン</t>
    </rPh>
    <rPh sb="5" eb="8">
      <t>アシヤミナミ</t>
    </rPh>
    <rPh sb="10" eb="13">
      <t>アシヤニシ</t>
    </rPh>
    <rPh sb="14" eb="16">
      <t>トウゴウ</t>
    </rPh>
    <phoneticPr fontId="2"/>
  </si>
  <si>
    <t>※部数変更：Y甲東園・門戸・Y夙川・Y夙川東部　区域変更なし（24/5/10）</t>
    <rPh sb="1" eb="5">
      <t>ブスウヘンコウ</t>
    </rPh>
    <rPh sb="7" eb="10">
      <t>コウトウエン</t>
    </rPh>
    <rPh sb="11" eb="13">
      <t>モンド</t>
    </rPh>
    <rPh sb="15" eb="17">
      <t>シュクガワ</t>
    </rPh>
    <rPh sb="19" eb="23">
      <t>シュクガワトウブ</t>
    </rPh>
    <rPh sb="24" eb="28">
      <t>クイキヘンコウ</t>
    </rPh>
    <phoneticPr fontId="2"/>
  </si>
  <si>
    <t>※部数変更：Y甲南・Y青木・Y森・Y阪急六甲駅前　区域変更なし（24/5/10）</t>
    <rPh sb="1" eb="5">
      <t>ブスウヘンコウ</t>
    </rPh>
    <rPh sb="7" eb="9">
      <t>コウナン</t>
    </rPh>
    <rPh sb="11" eb="13">
      <t>オオギ</t>
    </rPh>
    <rPh sb="15" eb="16">
      <t>モリ</t>
    </rPh>
    <rPh sb="18" eb="20">
      <t>ハンキュウ</t>
    </rPh>
    <rPh sb="20" eb="22">
      <t>ロッコウ</t>
    </rPh>
    <rPh sb="22" eb="24">
      <t>エキマエ</t>
    </rPh>
    <rPh sb="25" eb="29">
      <t>クイキヘンコウ</t>
    </rPh>
    <phoneticPr fontId="2"/>
  </si>
  <si>
    <t>※部数変更：Y鈴蘭台・Y西鈴蘭台・Y長田・Y長田山手　区域変更なし（24/5/10）</t>
    <rPh sb="1" eb="5">
      <t>ブスウヘンコウ</t>
    </rPh>
    <rPh sb="7" eb="10">
      <t>スズランダイ</t>
    </rPh>
    <rPh sb="12" eb="16">
      <t>ニシスズランダイ</t>
    </rPh>
    <rPh sb="18" eb="20">
      <t>ナガタ</t>
    </rPh>
    <rPh sb="22" eb="26">
      <t>ナガタヤマテ</t>
    </rPh>
    <rPh sb="27" eb="31">
      <t>クイキヘンコウ</t>
    </rPh>
    <phoneticPr fontId="2"/>
  </si>
  <si>
    <t>※部数変更：Y名谷中央・Y舞子星陵・舞多聞　区域変更なし（24/5/10）</t>
    <rPh sb="1" eb="5">
      <t>ブスウヘンコウ</t>
    </rPh>
    <rPh sb="7" eb="11">
      <t>ミョウダニチュウオウ</t>
    </rPh>
    <rPh sb="13" eb="17">
      <t>マイコセイリョウ</t>
    </rPh>
    <rPh sb="18" eb="21">
      <t>マイタモン</t>
    </rPh>
    <rPh sb="22" eb="26">
      <t>クイキヘンコウ</t>
    </rPh>
    <phoneticPr fontId="2"/>
  </si>
  <si>
    <t>※部数変更：Y玉津西・Y伊川谷・Y学園都市・Y高津橋・西神南・Y大久保東・Y二見魚住　区域変更なし（24/5/10）</t>
    <rPh sb="1" eb="5">
      <t>ブスウヘンコウ</t>
    </rPh>
    <rPh sb="7" eb="10">
      <t>タマツニシ</t>
    </rPh>
    <rPh sb="12" eb="15">
      <t>イカワダニ</t>
    </rPh>
    <rPh sb="17" eb="21">
      <t>ガクエントシ</t>
    </rPh>
    <rPh sb="23" eb="26">
      <t>コウヅバシ</t>
    </rPh>
    <rPh sb="27" eb="30">
      <t>セイシンミナミ</t>
    </rPh>
    <rPh sb="32" eb="36">
      <t>オオクボヒガシ</t>
    </rPh>
    <rPh sb="38" eb="40">
      <t>フタミ</t>
    </rPh>
    <rPh sb="40" eb="42">
      <t>ウオズミ</t>
    </rPh>
    <rPh sb="43" eb="45">
      <t>クイキ</t>
    </rPh>
    <rPh sb="45" eb="47">
      <t>ヘンコウ</t>
    </rPh>
    <phoneticPr fontId="2"/>
  </si>
  <si>
    <t>※部数変更：Y丹南・Y柏原・Y市島・Y青垣　区域変更なし（24/5/10）</t>
    <rPh sb="1" eb="5">
      <t>ブスウヘンコウ</t>
    </rPh>
    <rPh sb="7" eb="9">
      <t>タンナン</t>
    </rPh>
    <rPh sb="11" eb="13">
      <t>カイバラ</t>
    </rPh>
    <rPh sb="15" eb="17">
      <t>イチシマ</t>
    </rPh>
    <rPh sb="19" eb="21">
      <t>アオガキ</t>
    </rPh>
    <rPh sb="22" eb="26">
      <t>クイキヘンコウ</t>
    </rPh>
    <phoneticPr fontId="2"/>
  </si>
  <si>
    <t>※部数変更：Y豊岡中央・Y豊岡南・Y江原・Y豊岡北　区域変更なし（24/5/10）</t>
    <rPh sb="1" eb="5">
      <t>ブスウヘンコウ</t>
    </rPh>
    <rPh sb="7" eb="11">
      <t>トヨオカチュウオウ</t>
    </rPh>
    <rPh sb="13" eb="15">
      <t>トヨオカ</t>
    </rPh>
    <rPh sb="15" eb="16">
      <t>ミナミ</t>
    </rPh>
    <rPh sb="18" eb="20">
      <t>エハラ</t>
    </rPh>
    <rPh sb="22" eb="25">
      <t>トヨオカキタ</t>
    </rPh>
    <rPh sb="26" eb="30">
      <t>クイキヘンコウ</t>
    </rPh>
    <phoneticPr fontId="2"/>
  </si>
  <si>
    <t>※部数変更：Y梁瀬・Y生野・Y八鹿・Y養父・Y広谷・Y大屋・Y小代　区域変更なし（24/5/10）</t>
    <rPh sb="1" eb="5">
      <t>ブスウヘンコウ</t>
    </rPh>
    <rPh sb="7" eb="9">
      <t>ヤナセ</t>
    </rPh>
    <rPh sb="11" eb="13">
      <t>イクノ</t>
    </rPh>
    <rPh sb="15" eb="17">
      <t>ヨウカ</t>
    </rPh>
    <rPh sb="19" eb="21">
      <t>ヤブ</t>
    </rPh>
    <rPh sb="23" eb="25">
      <t>ヒロタニ</t>
    </rPh>
    <rPh sb="27" eb="29">
      <t>オオヤ</t>
    </rPh>
    <rPh sb="31" eb="33">
      <t>コシロ</t>
    </rPh>
    <rPh sb="34" eb="38">
      <t>クイキヘンコウ</t>
    </rPh>
    <phoneticPr fontId="2"/>
  </si>
  <si>
    <t>※部数変更：Y南あわじ　区域変更なし（24/5/10）</t>
    <rPh sb="1" eb="5">
      <t>ブスウヘンコウ</t>
    </rPh>
    <rPh sb="7" eb="8">
      <t>ミナミ</t>
    </rPh>
    <rPh sb="12" eb="16">
      <t>クイキヘンコウ</t>
    </rPh>
    <phoneticPr fontId="2"/>
  </si>
  <si>
    <t>※部数変更：A赤穂・M上郡　区域変更なし（24/5/12）</t>
    <rPh sb="1" eb="5">
      <t>ブスウヘンコウ</t>
    </rPh>
    <rPh sb="7" eb="9">
      <t>アコウ</t>
    </rPh>
    <rPh sb="11" eb="13">
      <t>カミゴオリ</t>
    </rPh>
    <rPh sb="14" eb="18">
      <t>クイキヘンコウ</t>
    </rPh>
    <phoneticPr fontId="2"/>
  </si>
  <si>
    <t>神戸垂水(M)&lt;N&gt;</t>
    <rPh sb="0" eb="4">
      <t>コウベタルミ</t>
    </rPh>
    <phoneticPr fontId="2"/>
  </si>
  <si>
    <t>東垂水(MS)&lt;N&gt;</t>
    <rPh sb="0" eb="3">
      <t>ヒガシタルミ</t>
    </rPh>
    <phoneticPr fontId="2"/>
  </si>
  <si>
    <t>※廃店：A垂水⇒A垂水東に統合しA神戸垂水に店名変更　※廃店：A塩屋⇒A名谷北に統合しA東垂水に店名変更（24/6/1）</t>
    <rPh sb="1" eb="3">
      <t>ハイテン</t>
    </rPh>
    <rPh sb="5" eb="7">
      <t>タルミ</t>
    </rPh>
    <rPh sb="9" eb="12">
      <t>タルミヒガシ</t>
    </rPh>
    <rPh sb="13" eb="15">
      <t>トウゴウ</t>
    </rPh>
    <rPh sb="17" eb="21">
      <t>コウベタルミ</t>
    </rPh>
    <rPh sb="22" eb="26">
      <t>テンメイヘンコウ</t>
    </rPh>
    <rPh sb="28" eb="30">
      <t>ハイテン</t>
    </rPh>
    <rPh sb="32" eb="34">
      <t>シオヤ</t>
    </rPh>
    <rPh sb="36" eb="38">
      <t>ミョウダニ</t>
    </rPh>
    <rPh sb="38" eb="39">
      <t>キタ</t>
    </rPh>
    <rPh sb="40" eb="42">
      <t>トウゴウ</t>
    </rPh>
    <rPh sb="44" eb="47">
      <t>ヒガシタルミ</t>
    </rPh>
    <rPh sb="48" eb="52">
      <t>テンメイヘンコウ</t>
    </rPh>
    <phoneticPr fontId="2"/>
  </si>
  <si>
    <t>※部数変更：Y尼崎西　区域変更なし（24/5/10）  ※部数変更：Y尼崎西・Y立花　区域変更なし（24/6/5）</t>
    <rPh sb="1" eb="5">
      <t>ブスウヘンコウ</t>
    </rPh>
    <rPh sb="7" eb="10">
      <t>アマガサキニシ</t>
    </rPh>
    <rPh sb="11" eb="15">
      <t>クイキヘンコウ</t>
    </rPh>
    <rPh sb="29" eb="33">
      <t>ブスウヘンコウ</t>
    </rPh>
    <rPh sb="35" eb="38">
      <t>アマガサキニシ</t>
    </rPh>
    <rPh sb="40" eb="42">
      <t>タチバナ</t>
    </rPh>
    <rPh sb="43" eb="47">
      <t>クイキヘンコウ</t>
    </rPh>
    <phoneticPr fontId="2"/>
  </si>
  <si>
    <t>※部数変更：Y宝塚・Y宝塚西部　区域変更なし（24/5/10）  ※部数変更：Y宝塚・Y宝塚南・Y宝塚西部　区域変更なし（24/6/5）</t>
    <rPh sb="1" eb="5">
      <t>ブスウヘンコウ</t>
    </rPh>
    <rPh sb="7" eb="9">
      <t>タカラヅカ</t>
    </rPh>
    <rPh sb="11" eb="15">
      <t>タカラヅカセイブ</t>
    </rPh>
    <rPh sb="16" eb="20">
      <t>クイキヘンコウ</t>
    </rPh>
    <rPh sb="34" eb="38">
      <t>ブスウヘンコウ</t>
    </rPh>
    <rPh sb="40" eb="42">
      <t>タカラヅカ</t>
    </rPh>
    <rPh sb="44" eb="47">
      <t>タカラヅカミナミ</t>
    </rPh>
    <rPh sb="49" eb="53">
      <t>タカラヅカセイブ</t>
    </rPh>
    <rPh sb="54" eb="58">
      <t>クイキヘンコウ</t>
    </rPh>
    <phoneticPr fontId="2"/>
  </si>
  <si>
    <t>※部数変更：Y甲東園・門戸・Y夙川・Y夙川東部　区域変更なし（24/6/5）</t>
    <phoneticPr fontId="2"/>
  </si>
  <si>
    <t>※部数変更：Y伊丹西・Y北伊丹・Y萩野・Y東伊丹・Y川西・Y清和台　区域変更なし（24/6/5）</t>
    <rPh sb="1" eb="5">
      <t>ブスウヘンコウ</t>
    </rPh>
    <rPh sb="7" eb="10">
      <t>イタミニシ</t>
    </rPh>
    <rPh sb="12" eb="15">
      <t>キタイタミ</t>
    </rPh>
    <rPh sb="17" eb="19">
      <t>ハギノ</t>
    </rPh>
    <rPh sb="21" eb="24">
      <t>ヒガシイタミ</t>
    </rPh>
    <rPh sb="26" eb="28">
      <t>カワニシ</t>
    </rPh>
    <rPh sb="30" eb="33">
      <t>セイワダイ</t>
    </rPh>
    <rPh sb="34" eb="38">
      <t>クイキヘンコウ</t>
    </rPh>
    <phoneticPr fontId="2"/>
  </si>
  <si>
    <t>※部数変更：Y甲南・Y青木・Y森・Y阪急六甲駅前　区域変更なし（24/6/5）</t>
    <rPh sb="1" eb="5">
      <t>ブスウヘンコウ</t>
    </rPh>
    <rPh sb="7" eb="9">
      <t>コウナン</t>
    </rPh>
    <rPh sb="11" eb="13">
      <t>オオギ</t>
    </rPh>
    <rPh sb="15" eb="16">
      <t>モリ</t>
    </rPh>
    <rPh sb="18" eb="20">
      <t>ハンキュウ</t>
    </rPh>
    <rPh sb="20" eb="22">
      <t>ロッコウ</t>
    </rPh>
    <rPh sb="22" eb="24">
      <t>エキマエ</t>
    </rPh>
    <rPh sb="25" eb="29">
      <t>クイキヘンコウ</t>
    </rPh>
    <phoneticPr fontId="2"/>
  </si>
  <si>
    <t>※部数変更：Y兵庫中央　区域変更なし（24/5/10）</t>
    <rPh sb="1" eb="5">
      <t>ブスウヘンコウ</t>
    </rPh>
    <rPh sb="7" eb="11">
      <t>ヒョウゴチュウオウ</t>
    </rPh>
    <rPh sb="12" eb="16">
      <t>クイキヘンコウ</t>
    </rPh>
    <phoneticPr fontId="2"/>
  </si>
  <si>
    <t>※部数変更：Y兵庫中央　区域変更なし（24/6/5）</t>
    <rPh sb="1" eb="5">
      <t>ブスウヘンコウ</t>
    </rPh>
    <rPh sb="7" eb="11">
      <t>ヒョウゴチュウオウ</t>
    </rPh>
    <rPh sb="12" eb="16">
      <t>クイキヘンコウ</t>
    </rPh>
    <phoneticPr fontId="2"/>
  </si>
  <si>
    <t>※部数変更：Y鈴蘭台・Y西鈴蘭台・Y北神戸・Y長田・Y長田山手　区域変更なし（24/6/5）</t>
    <rPh sb="1" eb="5">
      <t>ブスウヘンコウ</t>
    </rPh>
    <rPh sb="7" eb="10">
      <t>スズランダイ</t>
    </rPh>
    <rPh sb="12" eb="16">
      <t>ニシスズランダイ</t>
    </rPh>
    <rPh sb="18" eb="21">
      <t>キタコウベ</t>
    </rPh>
    <rPh sb="23" eb="25">
      <t>ナガタ</t>
    </rPh>
    <rPh sb="27" eb="31">
      <t>ナガタヤマテ</t>
    </rPh>
    <rPh sb="32" eb="36">
      <t>クイキヘンコウ</t>
    </rPh>
    <phoneticPr fontId="2"/>
  </si>
  <si>
    <t>※部数変更：Y名谷中央・Y塩屋・Y垂水　区域変更なし（24/6/5）</t>
    <rPh sb="1" eb="5">
      <t>ブスウヘンコウ</t>
    </rPh>
    <rPh sb="7" eb="11">
      <t>ミョウダニチュウオウ</t>
    </rPh>
    <rPh sb="13" eb="15">
      <t>シオヤ</t>
    </rPh>
    <rPh sb="17" eb="19">
      <t>タルミ</t>
    </rPh>
    <rPh sb="20" eb="24">
      <t>クイキヘンコウ</t>
    </rPh>
    <phoneticPr fontId="2"/>
  </si>
  <si>
    <t>※廃店：Y高津橋⇒Y西神南に統合しY高津橋･西神南に店名変更（24/4/1）　※部数変更：K西神NT東・K西神NT西　区域変更なし（24/4/23）</t>
    <rPh sb="1" eb="3">
      <t>ハイテン</t>
    </rPh>
    <rPh sb="5" eb="8">
      <t>コウヅバシ</t>
    </rPh>
    <rPh sb="10" eb="13">
      <t>セイシンミナミ</t>
    </rPh>
    <rPh sb="14" eb="16">
      <t>トウゴウ</t>
    </rPh>
    <rPh sb="18" eb="21">
      <t>コウヅバシ</t>
    </rPh>
    <rPh sb="22" eb="25">
      <t>セイシンミナミ</t>
    </rPh>
    <rPh sb="26" eb="30">
      <t>テンメイヘンコウ</t>
    </rPh>
    <phoneticPr fontId="2"/>
  </si>
  <si>
    <t>※部数変更：Y玉津西・Y伊川谷・Y学園都市・Y高津橋・西神南・Y大久保東・Y二見魚住　区域変更なし（24/6/5）</t>
    <rPh sb="1" eb="5">
      <t>ブスウヘンコウ</t>
    </rPh>
    <rPh sb="7" eb="10">
      <t>タマツニシ</t>
    </rPh>
    <rPh sb="12" eb="15">
      <t>イカワダニ</t>
    </rPh>
    <rPh sb="17" eb="21">
      <t>ガクエントシ</t>
    </rPh>
    <rPh sb="23" eb="26">
      <t>コウヅバシ</t>
    </rPh>
    <rPh sb="27" eb="30">
      <t>セイシンミナミ</t>
    </rPh>
    <rPh sb="32" eb="36">
      <t>オオクボヒガシ</t>
    </rPh>
    <rPh sb="38" eb="40">
      <t>フタミ</t>
    </rPh>
    <rPh sb="40" eb="42">
      <t>ウオズミ</t>
    </rPh>
    <rPh sb="43" eb="45">
      <t>クイキ</t>
    </rPh>
    <rPh sb="45" eb="47">
      <t>ヘンコウ</t>
    </rPh>
    <phoneticPr fontId="2"/>
  </si>
  <si>
    <t>※部数変更：Kフラワータウン　エリア変更なし（24/6/5）</t>
    <rPh sb="1" eb="5">
      <t>ブスウヘンコウ</t>
    </rPh>
    <rPh sb="18" eb="20">
      <t>ヘンコウ</t>
    </rPh>
    <phoneticPr fontId="2"/>
  </si>
  <si>
    <t>※部数変更：Y豊岡南　区域変更なし（24/6/5）</t>
    <rPh sb="1" eb="5">
      <t>ブスウヘンコウ</t>
    </rPh>
    <rPh sb="7" eb="9">
      <t>トヨオカ</t>
    </rPh>
    <rPh sb="9" eb="10">
      <t>ミナミ</t>
    </rPh>
    <rPh sb="11" eb="15">
      <t>クイキヘンコウ</t>
    </rPh>
    <phoneticPr fontId="2"/>
  </si>
  <si>
    <t>Ａ-神戸垂水</t>
    <rPh sb="2" eb="6">
      <t>コウベタルミ</t>
    </rPh>
    <phoneticPr fontId="2"/>
  </si>
  <si>
    <t>Ａ-東垂水</t>
    <rPh sb="2" eb="5">
      <t>ヒガシタルミ</t>
    </rPh>
    <phoneticPr fontId="2"/>
  </si>
  <si>
    <t>※廃店：A垂水⇒A垂水東に統合しA神戸垂水に店名変更　　※廃店：A塩屋⇒A名谷北に統合しA東垂水に店名変更　（24/6/1）</t>
    <rPh sb="1" eb="3">
      <t>ハイテン</t>
    </rPh>
    <rPh sb="5" eb="7">
      <t>タルミ</t>
    </rPh>
    <rPh sb="9" eb="12">
      <t>タルミヒガシ</t>
    </rPh>
    <rPh sb="13" eb="15">
      <t>トウゴウ</t>
    </rPh>
    <rPh sb="17" eb="21">
      <t>コウベタルミ</t>
    </rPh>
    <rPh sb="22" eb="26">
      <t>テンメイヘンコウ</t>
    </rPh>
    <rPh sb="29" eb="31">
      <t>ハイテン</t>
    </rPh>
    <rPh sb="33" eb="35">
      <t>シオヤ</t>
    </rPh>
    <rPh sb="37" eb="40">
      <t>ミョウダニキタ</t>
    </rPh>
    <rPh sb="41" eb="43">
      <t>トウゴウ</t>
    </rPh>
    <rPh sb="45" eb="48">
      <t>ヒガシタルミ</t>
    </rPh>
    <rPh sb="49" eb="53">
      <t>テンメイヘンコウ</t>
    </rPh>
    <phoneticPr fontId="2"/>
  </si>
  <si>
    <t>※部数変更：M宝塚安倉・伊丹中野　区域変更なし（24/6/8）</t>
    <rPh sb="1" eb="5">
      <t>ブスウヘンコウ</t>
    </rPh>
    <rPh sb="7" eb="11">
      <t>タカラヅカアグラ</t>
    </rPh>
    <rPh sb="12" eb="16">
      <t>イタミナカノ</t>
    </rPh>
    <rPh sb="17" eb="21">
      <t>クイキヘンコウ</t>
    </rPh>
    <phoneticPr fontId="2"/>
  </si>
  <si>
    <t>※部数変更：Y夙川東部　区域変更なし（24/7/1）</t>
    <phoneticPr fontId="2"/>
  </si>
  <si>
    <t>※部数変更：Y森　区域変更なし（24/7/1）</t>
    <rPh sb="1" eb="5">
      <t>ブスウヘンコウ</t>
    </rPh>
    <rPh sb="7" eb="8">
      <t>モリ</t>
    </rPh>
    <rPh sb="9" eb="13">
      <t>クイキヘンコウ</t>
    </rPh>
    <phoneticPr fontId="2"/>
  </si>
  <si>
    <t>※部数変更：Y鈴蘭台・Y北神戸　区域変更なし（24/7/1）</t>
    <rPh sb="1" eb="5">
      <t>ブスウヘンコウ</t>
    </rPh>
    <rPh sb="7" eb="10">
      <t>スズランダイ</t>
    </rPh>
    <rPh sb="12" eb="15">
      <t>キタコウベ</t>
    </rPh>
    <rPh sb="16" eb="20">
      <t>クイキヘンコウ</t>
    </rPh>
    <phoneticPr fontId="2"/>
  </si>
  <si>
    <t>※部数変更：Y高津橋・西神南・Y明石大久保・Y大久保東・Y二見魚住　区域変更なし（24/7/1）</t>
    <rPh sb="1" eb="5">
      <t>ブスウヘンコウ</t>
    </rPh>
    <rPh sb="7" eb="10">
      <t>コウヅバシ</t>
    </rPh>
    <rPh sb="11" eb="14">
      <t>セイシンミナミ</t>
    </rPh>
    <rPh sb="16" eb="21">
      <t>アカシオオクボ</t>
    </rPh>
    <rPh sb="23" eb="27">
      <t>オオクボヒガシ</t>
    </rPh>
    <rPh sb="29" eb="31">
      <t>フタミ</t>
    </rPh>
    <rPh sb="31" eb="33">
      <t>ウオズミ</t>
    </rPh>
    <rPh sb="34" eb="36">
      <t>クイキ</t>
    </rPh>
    <rPh sb="36" eb="38">
      <t>ヘンコウ</t>
    </rPh>
    <phoneticPr fontId="2"/>
  </si>
  <si>
    <t>※部数変更：Y芦田青垣・Y芦田氷上　区域変更なし（24/7/1）</t>
    <rPh sb="1" eb="5">
      <t>ブスウヘンコウ</t>
    </rPh>
    <rPh sb="7" eb="11">
      <t>アシダアオガキ</t>
    </rPh>
    <rPh sb="13" eb="17">
      <t>アシダヒカミ</t>
    </rPh>
    <rPh sb="18" eb="22">
      <t>クイキヘンコウ</t>
    </rPh>
    <phoneticPr fontId="2"/>
  </si>
  <si>
    <t>※部数変更：Y豊岡南　区域変更なし（24/7/1）</t>
    <rPh sb="1" eb="5">
      <t>ブスウヘンコウ</t>
    </rPh>
    <rPh sb="7" eb="9">
      <t>トヨオカ</t>
    </rPh>
    <rPh sb="9" eb="10">
      <t>ミナミ</t>
    </rPh>
    <rPh sb="11" eb="15">
      <t>クイキヘンコウ</t>
    </rPh>
    <phoneticPr fontId="2"/>
  </si>
  <si>
    <t>※部数変更：Y西淡三原　区域変更なし（24/7/1）</t>
    <rPh sb="1" eb="5">
      <t>ブスウヘンコウ</t>
    </rPh>
    <rPh sb="7" eb="11">
      <t>セイダンミハラ</t>
    </rPh>
    <rPh sb="12" eb="16">
      <t>クイキヘンコウ</t>
    </rPh>
    <phoneticPr fontId="2"/>
  </si>
  <si>
    <t>※部数区域変更：A加古川北の一部をA稲美に割譲（24/7/7）</t>
    <rPh sb="1" eb="5">
      <t>ブスウクイキ</t>
    </rPh>
    <rPh sb="5" eb="7">
      <t>ヘンコウ</t>
    </rPh>
    <rPh sb="9" eb="13">
      <t>カコガワキタ</t>
    </rPh>
    <rPh sb="14" eb="16">
      <t>イチブ</t>
    </rPh>
    <rPh sb="18" eb="20">
      <t>イナミ</t>
    </rPh>
    <rPh sb="21" eb="23">
      <t>カツジョウ</t>
    </rPh>
    <phoneticPr fontId="2"/>
  </si>
  <si>
    <t>※部数変更：A加古川北⇒一部ｴﾘｱをA稲美に割譲（24/7/7）</t>
    <rPh sb="1" eb="3">
      <t>ブスウ</t>
    </rPh>
    <rPh sb="3" eb="5">
      <t>ヘンコウ</t>
    </rPh>
    <rPh sb="7" eb="11">
      <t>カコガワキタ</t>
    </rPh>
    <rPh sb="12" eb="14">
      <t>イチブ</t>
    </rPh>
    <rPh sb="19" eb="21">
      <t>イナミ</t>
    </rPh>
    <rPh sb="22" eb="24">
      <t>カツジョウ</t>
    </rPh>
    <phoneticPr fontId="2"/>
  </si>
  <si>
    <t>※部数変更：A山崎　区域変更なし（24/7/10）</t>
    <rPh sb="1" eb="5">
      <t>ブスウヘンコウ</t>
    </rPh>
    <rPh sb="7" eb="9">
      <t>ヤマザキ</t>
    </rPh>
    <rPh sb="10" eb="14">
      <t>クイキヘンコウ</t>
    </rPh>
    <phoneticPr fontId="2"/>
  </si>
  <si>
    <t>※新店：Y多可⇒K多可から独立　（24/8/1）</t>
    <rPh sb="1" eb="3">
      <t>シンテン</t>
    </rPh>
    <rPh sb="5" eb="7">
      <t>タカ</t>
    </rPh>
    <rPh sb="9" eb="11">
      <t>タカ</t>
    </rPh>
    <rPh sb="13" eb="15">
      <t>ドクリツ</t>
    </rPh>
    <phoneticPr fontId="2"/>
  </si>
  <si>
    <t>前之庄(AMS)&lt;N&gt;</t>
    <rPh sb="0" eb="1">
      <t>マエ</t>
    </rPh>
    <rPh sb="1" eb="2">
      <t>ノ</t>
    </rPh>
    <rPh sb="2" eb="3">
      <t>ショウ</t>
    </rPh>
    <phoneticPr fontId="2"/>
  </si>
  <si>
    <t>菅野林田(AMS)&lt;N&gt;</t>
    <rPh sb="0" eb="2">
      <t>スガノ</t>
    </rPh>
    <rPh sb="2" eb="4">
      <t>ハヤシダ</t>
    </rPh>
    <phoneticPr fontId="2"/>
  </si>
  <si>
    <t>※廃店：Aゆめさき⇒K前之庄・K菅野林田に分割統合（24/8/1）</t>
    <rPh sb="1" eb="3">
      <t>ハイテン</t>
    </rPh>
    <rPh sb="11" eb="14">
      <t>マエノショウ</t>
    </rPh>
    <rPh sb="16" eb="18">
      <t>カンノ</t>
    </rPh>
    <rPh sb="18" eb="20">
      <t>ハヤシダ</t>
    </rPh>
    <rPh sb="21" eb="23">
      <t>ブンカツ</t>
    </rPh>
    <rPh sb="23" eb="25">
      <t>トウゴウ</t>
    </rPh>
    <phoneticPr fontId="2"/>
  </si>
  <si>
    <t>※部数変更：Y姫路南　区域変更なし（24/8/1）</t>
    <rPh sb="9" eb="10">
      <t>ミナミ</t>
    </rPh>
    <phoneticPr fontId="2"/>
  </si>
  <si>
    <t>※部数変更：A売布 　区域変更なし（24/8/1）</t>
    <rPh sb="1" eb="5">
      <t>ブスウヘンコウ</t>
    </rPh>
    <rPh sb="7" eb="9">
      <t>メフ</t>
    </rPh>
    <rPh sb="11" eb="15">
      <t>クイキヘンコウ</t>
    </rPh>
    <phoneticPr fontId="2"/>
  </si>
  <si>
    <t>※部数変更：A神戸なだ　区域変更なし（24/8/1）</t>
    <rPh sb="1" eb="5">
      <t>ブスウヘンコウ</t>
    </rPh>
    <rPh sb="7" eb="9">
      <t>コウベ</t>
    </rPh>
    <rPh sb="12" eb="16">
      <t>クイキヘンコウ</t>
    </rPh>
    <phoneticPr fontId="2"/>
  </si>
  <si>
    <t>※廃店：Aゆめさき⇒K前之庄に統合（24/8/1）</t>
    <rPh sb="1" eb="3">
      <t>ハイテン</t>
    </rPh>
    <rPh sb="11" eb="14">
      <t>マエノショウ</t>
    </rPh>
    <rPh sb="15" eb="17">
      <t>トウゴウ</t>
    </rPh>
    <phoneticPr fontId="2"/>
  </si>
  <si>
    <t>旭陽(MS)&lt;N&gt;</t>
    <rPh sb="0" eb="1">
      <t>アサヒ</t>
    </rPh>
    <rPh sb="1" eb="2">
      <t>ヨウ</t>
    </rPh>
    <phoneticPr fontId="2"/>
  </si>
  <si>
    <t>姫路南部(家)(S)</t>
    <rPh sb="0" eb="2">
      <t>ヒメジ</t>
    </rPh>
    <rPh sb="2" eb="4">
      <t>ナンブ</t>
    </rPh>
    <phoneticPr fontId="2"/>
  </si>
  <si>
    <t>※部数変更：Y川西　区域変更なし（24/7/1）　※部数変更：Y川西・Y川西北部　区域変更なし（24/8/1）</t>
    <rPh sb="1" eb="5">
      <t>ブスウヘンコウ</t>
    </rPh>
    <rPh sb="7" eb="9">
      <t>カワニシ</t>
    </rPh>
    <rPh sb="10" eb="14">
      <t>クイキヘンコウ</t>
    </rPh>
    <phoneticPr fontId="2"/>
  </si>
  <si>
    <t>※部数変更：Yフラワータウン　エリア変更なし（24/9/1）</t>
    <rPh sb="1" eb="5">
      <t>ブスウヘンコウ</t>
    </rPh>
    <rPh sb="18" eb="20">
      <t>ヘンコウ</t>
    </rPh>
    <phoneticPr fontId="2"/>
  </si>
  <si>
    <t>※部数変更：Y吉川　区域変更なし（24/9/1）</t>
    <rPh sb="1" eb="5">
      <t>ブスウヘンコウ</t>
    </rPh>
    <rPh sb="7" eb="9">
      <t>ヨカワ</t>
    </rPh>
    <rPh sb="10" eb="14">
      <t>クイキヘンコウ</t>
    </rPh>
    <phoneticPr fontId="2"/>
  </si>
  <si>
    <t>※部数変更：Y加古川・Y高砂　区域変更なし（24/9/1）</t>
    <rPh sb="1" eb="5">
      <t>ブスウヘンコウ</t>
    </rPh>
    <rPh sb="7" eb="10">
      <t>カコガワ</t>
    </rPh>
    <rPh sb="12" eb="14">
      <t>タカサゴ</t>
    </rPh>
    <rPh sb="15" eb="19">
      <t>クイキヘンコウ</t>
    </rPh>
    <phoneticPr fontId="2"/>
  </si>
  <si>
    <t>※部数変更：Y西脇　区域変更なし（24/9/1）</t>
    <rPh sb="1" eb="5">
      <t>ブスウヘンコウ</t>
    </rPh>
    <rPh sb="7" eb="9">
      <t>ニシワキ</t>
    </rPh>
    <rPh sb="10" eb="14">
      <t>クイキヘンコウ</t>
    </rPh>
    <phoneticPr fontId="2"/>
  </si>
  <si>
    <t>※廃店：S旭陽⇒A旭陽に統合　：S広畑⇒M姫路南部に統合（24/9/1）　※部数変更：Y姫路南・Yたつの太子　区域変更なし（24/9/1）</t>
    <rPh sb="1" eb="3">
      <t>ハイテン</t>
    </rPh>
    <rPh sb="5" eb="7">
      <t>キョクヨウ</t>
    </rPh>
    <rPh sb="9" eb="11">
      <t>キョクヨウ</t>
    </rPh>
    <rPh sb="12" eb="14">
      <t>トウゴウ</t>
    </rPh>
    <rPh sb="17" eb="19">
      <t>ヒロハタ</t>
    </rPh>
    <rPh sb="21" eb="25">
      <t>ヒメジナンブ</t>
    </rPh>
    <rPh sb="26" eb="28">
      <t>トウゴウ</t>
    </rPh>
    <rPh sb="52" eb="54">
      <t>タイシ</t>
    </rPh>
    <phoneticPr fontId="2"/>
  </si>
  <si>
    <t>※部数変更：Y相生・Y赤穂・Y上郡　区域変更なし（24/9/1）</t>
    <rPh sb="1" eb="5">
      <t>ブスウヘンコウ</t>
    </rPh>
    <rPh sb="7" eb="9">
      <t>アイオイ</t>
    </rPh>
    <rPh sb="11" eb="13">
      <t>アコウ</t>
    </rPh>
    <rPh sb="15" eb="17">
      <t>カミゴオリ</t>
    </rPh>
    <rPh sb="18" eb="22">
      <t>クイキヘンコウ</t>
    </rPh>
    <phoneticPr fontId="2"/>
  </si>
  <si>
    <t>稲野</t>
    <rPh sb="0" eb="2">
      <t>イナノ</t>
    </rPh>
    <phoneticPr fontId="2"/>
  </si>
  <si>
    <t>西昆陽</t>
    <rPh sb="0" eb="3">
      <t>ニシコヤ</t>
    </rPh>
    <phoneticPr fontId="2"/>
  </si>
  <si>
    <t>※廃店：S武庫之荘西⇒S武庫之荘東と統合しS武庫之荘に店名変更（24/9/1）</t>
    <phoneticPr fontId="2"/>
  </si>
  <si>
    <t>※新店：S稲野⇒S武庫之荘東より独立　※新店：S西昆陽⇒S武庫之荘西より独立（24/9/1）</t>
    <rPh sb="1" eb="3">
      <t>シンテン</t>
    </rPh>
    <rPh sb="5" eb="7">
      <t>イナノ</t>
    </rPh>
    <rPh sb="9" eb="14">
      <t>ムコノソウヒガシ</t>
    </rPh>
    <rPh sb="16" eb="18">
      <t>ドクリツ</t>
    </rPh>
    <rPh sb="20" eb="22">
      <t>シンテン</t>
    </rPh>
    <rPh sb="24" eb="27">
      <t>ニシコヤ</t>
    </rPh>
    <rPh sb="29" eb="34">
      <t>ムコノソウニシ</t>
    </rPh>
    <rPh sb="36" eb="38">
      <t>ドクリツ</t>
    </rPh>
    <phoneticPr fontId="2"/>
  </si>
  <si>
    <t>加古川東土山(M)&lt;N&gt;</t>
    <rPh sb="0" eb="3">
      <t>カコガワ</t>
    </rPh>
    <rPh sb="3" eb="4">
      <t>ヒガシ</t>
    </rPh>
    <rPh sb="4" eb="6">
      <t>ツチヤマ</t>
    </rPh>
    <phoneticPr fontId="2"/>
  </si>
  <si>
    <t>※店名変更：A加古川土山⇒A加古川東土山（24/9/3）　※廃店：A東加古川・A別府⇒A加古川東土山とA加古川に分割統合（24/9/3）</t>
    <rPh sb="1" eb="5">
      <t>テンメイヘンコウ</t>
    </rPh>
    <rPh sb="7" eb="10">
      <t>カコガワ</t>
    </rPh>
    <rPh sb="10" eb="12">
      <t>ツチヤマ</t>
    </rPh>
    <rPh sb="14" eb="17">
      <t>カコガワ</t>
    </rPh>
    <rPh sb="17" eb="20">
      <t>ヒガシツチヤマ</t>
    </rPh>
    <rPh sb="30" eb="32">
      <t>ハイテン</t>
    </rPh>
    <rPh sb="34" eb="38">
      <t>ヒガシカコガワ</t>
    </rPh>
    <rPh sb="40" eb="42">
      <t>ベフ</t>
    </rPh>
    <rPh sb="44" eb="50">
      <t>カコガワヒガシツチヤマ</t>
    </rPh>
    <rPh sb="52" eb="55">
      <t>カコガワ</t>
    </rPh>
    <rPh sb="56" eb="58">
      <t>ブンカツ</t>
    </rPh>
    <rPh sb="58" eb="60">
      <t>トウゴウ</t>
    </rPh>
    <phoneticPr fontId="2"/>
  </si>
  <si>
    <t>Ａ-加古川東土山</t>
    <rPh sb="2" eb="5">
      <t>カコガワ</t>
    </rPh>
    <rPh sb="5" eb="6">
      <t>ヒガシ</t>
    </rPh>
    <rPh sb="6" eb="8">
      <t>ツチヤマ</t>
    </rPh>
    <phoneticPr fontId="2"/>
  </si>
  <si>
    <t>明舞星陵台(M)&lt;N&gt;</t>
    <rPh sb="0" eb="2">
      <t>メイマイ</t>
    </rPh>
    <rPh sb="2" eb="3">
      <t>ホシ</t>
    </rPh>
    <rPh sb="3" eb="4">
      <t>セイリョウ</t>
    </rPh>
    <rPh sb="4" eb="5">
      <t>ダイ</t>
    </rPh>
    <phoneticPr fontId="2"/>
  </si>
  <si>
    <t>※廃店：A明舞⇒A星陵台に統合しA明舞星陵台に店名変更（24/9/10）</t>
    <rPh sb="1" eb="3">
      <t>ハイテン</t>
    </rPh>
    <rPh sb="5" eb="7">
      <t>メイマイ</t>
    </rPh>
    <rPh sb="9" eb="12">
      <t>セイリョウダイ</t>
    </rPh>
    <rPh sb="13" eb="15">
      <t>トウゴウ</t>
    </rPh>
    <rPh sb="17" eb="22">
      <t>メイマイセイリョウダイ</t>
    </rPh>
    <rPh sb="23" eb="27">
      <t>テンメイヘンコウ</t>
    </rPh>
    <phoneticPr fontId="2"/>
  </si>
  <si>
    <t>Ａ-明舞星陵台</t>
    <rPh sb="4" eb="5">
      <t>ホシ</t>
    </rPh>
    <rPh sb="5" eb="6">
      <t>セイリョウ</t>
    </rPh>
    <rPh sb="6" eb="7">
      <t>ダイ</t>
    </rPh>
    <phoneticPr fontId="2"/>
  </si>
  <si>
    <t>※部数変更：K鈴蘭台　区域変更なし（24/10/1）</t>
    <rPh sb="1" eb="5">
      <t>ブスウヘンコウ</t>
    </rPh>
    <rPh sb="7" eb="10">
      <t>スズランダイ</t>
    </rPh>
    <rPh sb="11" eb="15">
      <t>クイキヘンコウ</t>
    </rPh>
    <phoneticPr fontId="2"/>
  </si>
  <si>
    <t>※部数変更：Kポーアイ　区域変更なし（24/10/1）</t>
    <rPh sb="1" eb="5">
      <t>ブスウヘンコウ</t>
    </rPh>
    <rPh sb="12" eb="16">
      <t>クイキヘンコウ</t>
    </rPh>
    <phoneticPr fontId="2"/>
  </si>
  <si>
    <t>※廃店：K学園都市⇒K伊川谷・K学が丘に分割統合（24/3/1）　※店名変更：Aジェームス山⇒A垂水東（24/5/1）</t>
    <rPh sb="1" eb="3">
      <t>ハイテン</t>
    </rPh>
    <rPh sb="5" eb="9">
      <t>ガクエントシ</t>
    </rPh>
    <rPh sb="11" eb="14">
      <t>イカワダニ</t>
    </rPh>
    <rPh sb="16" eb="17">
      <t>マナビ</t>
    </rPh>
    <rPh sb="18" eb="19">
      <t>オカ</t>
    </rPh>
    <rPh sb="20" eb="22">
      <t>ブンカツ</t>
    </rPh>
    <rPh sb="22" eb="24">
      <t>トウゴウ</t>
    </rPh>
    <phoneticPr fontId="2"/>
  </si>
  <si>
    <t>※部数変更：K垂水　区域変更なし（24/10/1）</t>
    <rPh sb="1" eb="5">
      <t>ブスウヘンコウ</t>
    </rPh>
    <rPh sb="7" eb="9">
      <t>タルミ</t>
    </rPh>
    <rPh sb="10" eb="14">
      <t>クイキヘンコウ</t>
    </rPh>
    <phoneticPr fontId="2"/>
  </si>
  <si>
    <t>※部数変更：A稲美　区域変更なし（24/10/1）</t>
    <rPh sb="1" eb="5">
      <t>ブスウヘンコウ</t>
    </rPh>
    <rPh sb="7" eb="9">
      <t>イナミ</t>
    </rPh>
    <rPh sb="10" eb="14">
      <t>クイキヘンコウ</t>
    </rPh>
    <phoneticPr fontId="2"/>
  </si>
  <si>
    <t>尼崎中央(K)</t>
    <rPh sb="0" eb="4">
      <t>アマガサキチュウオウ</t>
    </rPh>
    <phoneticPr fontId="2"/>
  </si>
  <si>
    <t>※廃店：S立花・塚口⇒S汐江に統合しS尼崎中央に店名変更（24/10/1）</t>
    <rPh sb="1" eb="3">
      <t>ハイテン</t>
    </rPh>
    <rPh sb="5" eb="7">
      <t>タチバナ</t>
    </rPh>
    <rPh sb="8" eb="10">
      <t>ツカグチ</t>
    </rPh>
    <rPh sb="12" eb="13">
      <t>シオ</t>
    </rPh>
    <rPh sb="13" eb="14">
      <t>エ</t>
    </rPh>
    <rPh sb="15" eb="17">
      <t>トウゴウ</t>
    </rPh>
    <rPh sb="19" eb="23">
      <t>アマガサキチュウオウ</t>
    </rPh>
    <rPh sb="24" eb="28">
      <t>テンメイヘンコウ</t>
    </rPh>
    <phoneticPr fontId="2"/>
  </si>
  <si>
    <t>※廃店：Y東伊丹　（24/11/1）</t>
    <rPh sb="1" eb="3">
      <t>ハイテン</t>
    </rPh>
    <rPh sb="5" eb="8">
      <t>ヒガシイタミ</t>
    </rPh>
    <phoneticPr fontId="2"/>
  </si>
  <si>
    <t>※廃店：Y南立花⇒Y大庄北に統合しY立花南に店名変更　　※廃店：Y上ノ島⇒Y立花に統合（24/11/16）</t>
    <rPh sb="1" eb="3">
      <t>ハイテン</t>
    </rPh>
    <rPh sb="5" eb="6">
      <t>ミナミ</t>
    </rPh>
    <rPh sb="6" eb="8">
      <t>タチバナ</t>
    </rPh>
    <rPh sb="10" eb="12">
      <t>ダイショウ</t>
    </rPh>
    <rPh sb="12" eb="13">
      <t>キタ</t>
    </rPh>
    <rPh sb="14" eb="16">
      <t>トウゴウ</t>
    </rPh>
    <rPh sb="18" eb="20">
      <t>タチバナ</t>
    </rPh>
    <rPh sb="20" eb="21">
      <t>ミナミ</t>
    </rPh>
    <rPh sb="22" eb="24">
      <t>テンメイ</t>
    </rPh>
    <rPh sb="24" eb="26">
      <t>ヘンコウ</t>
    </rPh>
    <rPh sb="29" eb="31">
      <t>ハイテン</t>
    </rPh>
    <rPh sb="33" eb="34">
      <t>ウエ</t>
    </rPh>
    <rPh sb="35" eb="36">
      <t>シマ</t>
    </rPh>
    <rPh sb="38" eb="40">
      <t>タチバナ</t>
    </rPh>
    <rPh sb="41" eb="43">
      <t>トウゴウ</t>
    </rPh>
    <phoneticPr fontId="2"/>
  </si>
  <si>
    <t>廃店</t>
    <rPh sb="0" eb="2">
      <t>ハイテン</t>
    </rPh>
    <phoneticPr fontId="2"/>
  </si>
  <si>
    <t>廃店</t>
    <rPh sb="0" eb="2">
      <t>ハイテン</t>
    </rPh>
    <phoneticPr fontId="2"/>
  </si>
  <si>
    <t>※廃店：Y阪急六甲駅前⇒Y御影に統合（24/11/16）</t>
    <rPh sb="1" eb="3">
      <t>ハイテン</t>
    </rPh>
    <rPh sb="5" eb="11">
      <t>ハンキュウロッコウエキマエ</t>
    </rPh>
    <rPh sb="13" eb="15">
      <t>ミカゲ</t>
    </rPh>
    <rPh sb="16" eb="18">
      <t>トウゴウ</t>
    </rPh>
    <phoneticPr fontId="2"/>
  </si>
  <si>
    <t>※廃店：Y大開、Y笠松⇒Y柳原に統合（24/11/16）</t>
    <rPh sb="1" eb="3">
      <t>ハイテン</t>
    </rPh>
    <rPh sb="5" eb="7">
      <t>ダイカイ</t>
    </rPh>
    <rPh sb="9" eb="11">
      <t>カサマツ</t>
    </rPh>
    <rPh sb="13" eb="15">
      <t>ヤナギハラ</t>
    </rPh>
    <rPh sb="16" eb="18">
      <t>トウゴウ</t>
    </rPh>
    <phoneticPr fontId="2"/>
  </si>
  <si>
    <t>廃店</t>
    <rPh sb="0" eb="2">
      <t>ハイテン</t>
    </rPh>
    <phoneticPr fontId="2"/>
  </si>
  <si>
    <t>※廃店：Y豊岡南⇒Y豊岡中央に統合（24/11/16）</t>
    <rPh sb="1" eb="3">
      <t>ハイテン</t>
    </rPh>
    <rPh sb="5" eb="8">
      <t>トヨオカミナミ</t>
    </rPh>
    <rPh sb="10" eb="14">
      <t>トヨオカチュウオウ</t>
    </rPh>
    <rPh sb="15" eb="17">
      <t>トウゴウ</t>
    </rPh>
    <phoneticPr fontId="2"/>
  </si>
  <si>
    <t>廃店</t>
    <rPh sb="0" eb="2">
      <t>ハイテン</t>
    </rPh>
    <phoneticPr fontId="2"/>
  </si>
  <si>
    <t>加東</t>
    <rPh sb="0" eb="2">
      <t>カトウ</t>
    </rPh>
    <phoneticPr fontId="2"/>
  </si>
  <si>
    <t>※廃店：Y小野南⇒Y小野に統合　※廃店：Y東条⇒Y滝野社に統合しY加東に店名変更（24/11/16）</t>
    <rPh sb="1" eb="3">
      <t>ハイテン</t>
    </rPh>
    <rPh sb="5" eb="8">
      <t>オノミナミ</t>
    </rPh>
    <rPh sb="10" eb="12">
      <t>オノ</t>
    </rPh>
    <rPh sb="13" eb="15">
      <t>トウゴウ</t>
    </rPh>
    <rPh sb="17" eb="19">
      <t>ハイテン</t>
    </rPh>
    <rPh sb="21" eb="23">
      <t>トウジョウ</t>
    </rPh>
    <rPh sb="25" eb="28">
      <t>タキノヤシロ</t>
    </rPh>
    <rPh sb="29" eb="31">
      <t>トウゴウ</t>
    </rPh>
    <rPh sb="33" eb="35">
      <t>カトウ</t>
    </rPh>
    <rPh sb="36" eb="40">
      <t>テンメイヘンコウ</t>
    </rPh>
    <phoneticPr fontId="2"/>
  </si>
  <si>
    <t>川西北(KMS)&lt;N&gt;</t>
    <rPh sb="0" eb="2">
      <t>カワニシ</t>
    </rPh>
    <rPh sb="2" eb="3">
      <t>キタ</t>
    </rPh>
    <phoneticPr fontId="2"/>
  </si>
  <si>
    <t>※廃店：Y東伊丹 ⇒ Y北伊丹に統合（24/11/16）</t>
    <rPh sb="1" eb="3">
      <t>ハイテン</t>
    </rPh>
    <rPh sb="5" eb="8">
      <t>ヒガシイタミ</t>
    </rPh>
    <rPh sb="12" eb="15">
      <t>キタイタミ</t>
    </rPh>
    <rPh sb="16" eb="18">
      <t>トウゴウ</t>
    </rPh>
    <phoneticPr fontId="2"/>
  </si>
  <si>
    <t>※部数変更：Y川西北部　区域変更なし　※廃店：Y川西南 ⇒ Y雲雀丘花屋敷に統合（24/12/1）</t>
    <rPh sb="1" eb="5">
      <t>ブスウヘンコウ</t>
    </rPh>
    <rPh sb="7" eb="11">
      <t>カワニシホクブ</t>
    </rPh>
    <rPh sb="12" eb="16">
      <t>クイキヘンコウ</t>
    </rPh>
    <rPh sb="20" eb="22">
      <t>ハイテン</t>
    </rPh>
    <rPh sb="24" eb="27">
      <t>カワニシミナミ</t>
    </rPh>
    <rPh sb="31" eb="37">
      <t>ヒバリガオカハナヤシキ</t>
    </rPh>
    <rPh sb="38" eb="40">
      <t>トウゴウ</t>
    </rPh>
    <phoneticPr fontId="2"/>
  </si>
  <si>
    <t>廃店</t>
    <rPh sb="0" eb="2">
      <t>ハイテン</t>
    </rPh>
    <phoneticPr fontId="2"/>
  </si>
  <si>
    <t>※廃店：K一宮町 ⇒ Kしそう北に統合（24/12/1）</t>
    <rPh sb="1" eb="3">
      <t>ハイテン</t>
    </rPh>
    <rPh sb="5" eb="8">
      <t>イチノミヤチョウ</t>
    </rPh>
    <rPh sb="15" eb="16">
      <t>キタ</t>
    </rPh>
    <rPh sb="17" eb="19">
      <t>トウゴウ</t>
    </rPh>
    <phoneticPr fontId="2"/>
  </si>
  <si>
    <t>※部数変更：Y丹南　区域変更なし（24/12/1）</t>
    <rPh sb="1" eb="5">
      <t>ブスウヘンコウ</t>
    </rPh>
    <rPh sb="7" eb="9">
      <t>タンナン</t>
    </rPh>
    <rPh sb="10" eb="14">
      <t>クイキヘンコウ</t>
    </rPh>
    <phoneticPr fontId="2"/>
  </si>
  <si>
    <t>※部数・区域変更：A白浜⇒A姫路東に一部を割譲（24/12/1）</t>
    <rPh sb="1" eb="3">
      <t>ブスウ</t>
    </rPh>
    <rPh sb="4" eb="8">
      <t>クイキヘンコウ</t>
    </rPh>
    <rPh sb="10" eb="12">
      <t>シラハマ</t>
    </rPh>
    <rPh sb="14" eb="17">
      <t>ヒメジヒガシ</t>
    </rPh>
    <rPh sb="18" eb="20">
      <t>イチブ</t>
    </rPh>
    <rPh sb="21" eb="23">
      <t>カツジョウ</t>
    </rPh>
    <phoneticPr fontId="2"/>
  </si>
  <si>
    <t>※部数変更：Y西宮南・Y香枦園・A甲東園　区域変更なし（24/12/1）</t>
    <rPh sb="1" eb="3">
      <t>ブスウ</t>
    </rPh>
    <rPh sb="3" eb="5">
      <t>ヘンコウ</t>
    </rPh>
    <rPh sb="7" eb="10">
      <t>ニシノミヤミナミ</t>
    </rPh>
    <rPh sb="12" eb="15">
      <t>コウロエン</t>
    </rPh>
    <rPh sb="17" eb="20">
      <t>コウトウエン</t>
    </rPh>
    <rPh sb="21" eb="25">
      <t>クイキヘンコウ</t>
    </rPh>
    <phoneticPr fontId="2"/>
  </si>
  <si>
    <t>※部数変更：A鈴蘭泉台　区域変更なし（24/12/1）</t>
    <rPh sb="1" eb="5">
      <t>ブスウヘンコウ</t>
    </rPh>
    <rPh sb="7" eb="11">
      <t>スズランイズミダイ</t>
    </rPh>
    <rPh sb="12" eb="16">
      <t>クイキヘンコウ</t>
    </rPh>
    <phoneticPr fontId="2"/>
  </si>
  <si>
    <t>※部数変更：A熊内・A三宮　区域変更なし（24/12/1）</t>
    <rPh sb="1" eb="5">
      <t>ブスウヘンコウ</t>
    </rPh>
    <rPh sb="7" eb="9">
      <t>クモチ</t>
    </rPh>
    <rPh sb="11" eb="13">
      <t>サンノミヤ</t>
    </rPh>
    <rPh sb="14" eb="18">
      <t>クイキヘンコウ</t>
    </rPh>
    <phoneticPr fontId="2"/>
  </si>
  <si>
    <t>※部数変更：A御影・A神戸なだ　区域変更なし（24/12/1）</t>
    <rPh sb="1" eb="5">
      <t>ブスウヘンコウ</t>
    </rPh>
    <rPh sb="7" eb="9">
      <t>ミカゲ</t>
    </rPh>
    <rPh sb="11" eb="13">
      <t>コウベ</t>
    </rPh>
    <rPh sb="16" eb="20">
      <t>クイキヘンコウ</t>
    </rPh>
    <phoneticPr fontId="2"/>
  </si>
  <si>
    <t>※部数変更：A三田　エリア変更なし（24/12/1）</t>
    <rPh sb="1" eb="5">
      <t>ブスウヘンコウ</t>
    </rPh>
    <rPh sb="7" eb="9">
      <t>サンダ</t>
    </rPh>
    <rPh sb="13" eb="15">
      <t>ヘンコウ</t>
    </rPh>
    <phoneticPr fontId="2"/>
  </si>
  <si>
    <t>※部数変更：A加古川・A加古川東土山・A稲美　区域変更なし（24/12/1）</t>
    <rPh sb="1" eb="5">
      <t>ブスウヘンコウ</t>
    </rPh>
    <rPh sb="7" eb="10">
      <t>カコガワ</t>
    </rPh>
    <rPh sb="12" eb="15">
      <t>カコガワ</t>
    </rPh>
    <rPh sb="15" eb="16">
      <t>ヒガシ</t>
    </rPh>
    <rPh sb="16" eb="18">
      <t>ツチヤマ</t>
    </rPh>
    <rPh sb="20" eb="22">
      <t>イナミ</t>
    </rPh>
    <rPh sb="23" eb="27">
      <t>クイキヘンコウ</t>
    </rPh>
    <phoneticPr fontId="2"/>
  </si>
  <si>
    <t>※部数変更：A相生・A揖龍　区域変更なし（24/12/1）</t>
    <rPh sb="1" eb="5">
      <t>ブスウヘンコウ</t>
    </rPh>
    <rPh sb="7" eb="9">
      <t>アイオイ</t>
    </rPh>
    <rPh sb="11" eb="13">
      <t>イリュウ</t>
    </rPh>
    <rPh sb="14" eb="18">
      <t>クイキヘンコウ</t>
    </rPh>
    <phoneticPr fontId="2"/>
  </si>
  <si>
    <t>※廃店：K森⇒K甲南に統合しK東神戸に店名変更（24/12/1）</t>
    <rPh sb="1" eb="3">
      <t>ハイテン</t>
    </rPh>
    <rPh sb="5" eb="6">
      <t>モリ</t>
    </rPh>
    <rPh sb="8" eb="10">
      <t>コウナン</t>
    </rPh>
    <rPh sb="11" eb="13">
      <t>トウゴウ</t>
    </rPh>
    <rPh sb="15" eb="18">
      <t>ヒガシコウベ</t>
    </rPh>
    <rPh sb="19" eb="23">
      <t>テンメイヘンコウ</t>
    </rPh>
    <phoneticPr fontId="2"/>
  </si>
  <si>
    <t>※部数変更：Y西宮南・Y香枦園　区域変更なし（25/1/10）</t>
    <rPh sb="1" eb="3">
      <t>ブスウ</t>
    </rPh>
    <rPh sb="3" eb="5">
      <t>ヘンコウ</t>
    </rPh>
    <rPh sb="7" eb="10">
      <t>ニシノミヤミナミ</t>
    </rPh>
    <rPh sb="12" eb="15">
      <t>コウロエン</t>
    </rPh>
    <rPh sb="16" eb="20">
      <t>クイキヘンコウ</t>
    </rPh>
    <phoneticPr fontId="2"/>
  </si>
  <si>
    <t>※部数変更：Y雲雀ケ丘花屋敷　区域変更なし（25/1/10）</t>
    <rPh sb="1" eb="5">
      <t>ブスウヘンコウ</t>
    </rPh>
    <rPh sb="7" eb="9">
      <t>ヒバリ</t>
    </rPh>
    <rPh sb="10" eb="11">
      <t>オカ</t>
    </rPh>
    <rPh sb="11" eb="12">
      <t>ハナ</t>
    </rPh>
    <rPh sb="12" eb="14">
      <t>ヤシキ</t>
    </rPh>
    <rPh sb="15" eb="19">
      <t>クイキヘンコウ</t>
    </rPh>
    <phoneticPr fontId="2"/>
  </si>
  <si>
    <t>※K東神戸⇒K甲南に店名を戻し、K森も元に戻す（25/1/15）</t>
    <rPh sb="2" eb="5">
      <t>ヒガシコウベ</t>
    </rPh>
    <rPh sb="7" eb="9">
      <t>コウナン</t>
    </rPh>
    <rPh sb="10" eb="12">
      <t>テンメイ</t>
    </rPh>
    <rPh sb="13" eb="14">
      <t>モド</t>
    </rPh>
    <rPh sb="17" eb="18">
      <t>モリ</t>
    </rPh>
    <rPh sb="19" eb="20">
      <t>モト</t>
    </rPh>
    <rPh sb="21" eb="22">
      <t>モド</t>
    </rPh>
    <phoneticPr fontId="2"/>
  </si>
  <si>
    <t>※部数変更：Y須磨山手　区域変更なし（25/2/1）</t>
    <rPh sb="1" eb="5">
      <t>ブスウヘンコウ</t>
    </rPh>
    <rPh sb="7" eb="11">
      <t>スマヤマテ</t>
    </rPh>
    <rPh sb="12" eb="14">
      <t>クイキ</t>
    </rPh>
    <rPh sb="14" eb="16">
      <t>ヘンコウ</t>
    </rPh>
    <phoneticPr fontId="2"/>
  </si>
  <si>
    <t>※部数変更：Y西淡三原　区域変更なし（25/2/1）</t>
    <rPh sb="1" eb="5">
      <t>ブスウヘンコウ</t>
    </rPh>
    <rPh sb="7" eb="11">
      <t>セイダンミハラ</t>
    </rPh>
    <rPh sb="12" eb="16">
      <t>クイキヘンコウ</t>
    </rPh>
    <phoneticPr fontId="2"/>
  </si>
  <si>
    <t>※廃店：Y川西北部 ⇒ Y川西に統合（25/2/1）</t>
    <rPh sb="1" eb="3">
      <t>ハイテン</t>
    </rPh>
    <rPh sb="5" eb="9">
      <t>カワニシホクブ</t>
    </rPh>
    <rPh sb="13" eb="15">
      <t>カワニシ</t>
    </rPh>
    <rPh sb="16" eb="18">
      <t>トウゴウ</t>
    </rPh>
    <phoneticPr fontId="2"/>
  </si>
  <si>
    <t>※部数変更：Y川西北部　区域変更なし（24/9/1）　※部数変更：Y川西北部　区域変更なし（24/10/1）</t>
    <rPh sb="1" eb="5">
      <t>ブスウヘンコウ</t>
    </rPh>
    <rPh sb="7" eb="11">
      <t>カワニシホクブ</t>
    </rPh>
    <rPh sb="12" eb="16">
      <t>クイキヘンコウ</t>
    </rPh>
    <phoneticPr fontId="2"/>
  </si>
  <si>
    <t>宝塚山本･中山台</t>
    <rPh sb="0" eb="2">
      <t>タカラヅカ</t>
    </rPh>
    <rPh sb="2" eb="4">
      <t>ヤマモト</t>
    </rPh>
    <rPh sb="5" eb="8">
      <t>ナカヤマダイ</t>
    </rPh>
    <phoneticPr fontId="2"/>
  </si>
  <si>
    <t>※店名変更：M宝塚山本⇒M宝塚山本・中山台に変更（25/2/1）</t>
    <rPh sb="1" eb="5">
      <t>テンメイヘンコウ</t>
    </rPh>
    <rPh sb="7" eb="9">
      <t>タカラヅカ</t>
    </rPh>
    <rPh sb="9" eb="11">
      <t>ヤマモト</t>
    </rPh>
    <rPh sb="13" eb="17">
      <t>タカラヅカヤマモト</t>
    </rPh>
    <rPh sb="18" eb="21">
      <t>ナカヤマダイ</t>
    </rPh>
    <rPh sb="22" eb="24">
      <t>ヘンコウ</t>
    </rPh>
    <phoneticPr fontId="2"/>
  </si>
  <si>
    <t>妙法寺・板宿北(S)</t>
    <rPh sb="0" eb="2">
      <t>ミョウホウ</t>
    </rPh>
    <rPh sb="2" eb="3">
      <t>テラ</t>
    </rPh>
    <rPh sb="4" eb="7">
      <t>イタヤドキタ</t>
    </rPh>
    <phoneticPr fontId="2"/>
  </si>
  <si>
    <t>※廃店：K板宿北（長田区）⇒K妙法寺に統合しK妙法寺・板宿北に店名変更（25/2/1）</t>
    <rPh sb="1" eb="3">
      <t>ハイテン</t>
    </rPh>
    <rPh sb="5" eb="8">
      <t>イタヤドキタ</t>
    </rPh>
    <rPh sb="9" eb="12">
      <t>ナガタク</t>
    </rPh>
    <rPh sb="15" eb="18">
      <t>ミョウホウジ</t>
    </rPh>
    <rPh sb="19" eb="21">
      <t>トウゴウ</t>
    </rPh>
    <rPh sb="23" eb="26">
      <t>ミョウホウジ</t>
    </rPh>
    <rPh sb="27" eb="30">
      <t>イタヤドキタ</t>
    </rPh>
    <rPh sb="31" eb="33">
      <t>テンメイ</t>
    </rPh>
    <rPh sb="33" eb="35">
      <t>ヘンコウ</t>
    </rPh>
    <phoneticPr fontId="2"/>
  </si>
  <si>
    <t>長田(S)</t>
    <rPh sb="0" eb="2">
      <t>ナガタ</t>
    </rPh>
    <phoneticPr fontId="2"/>
  </si>
  <si>
    <t>新長田(S)</t>
    <rPh sb="0" eb="3">
      <t>シンナガタ</t>
    </rPh>
    <phoneticPr fontId="2"/>
  </si>
  <si>
    <t>※廃店：K板宿北⇒K妙法寺（須磨区）に統合しK妙法寺・板宿北に店名変更（25/2/1）</t>
    <rPh sb="1" eb="3">
      <t>ハイテン</t>
    </rPh>
    <rPh sb="5" eb="8">
      <t>イタヤドキタ</t>
    </rPh>
    <rPh sb="10" eb="13">
      <t>ミョウホウジ</t>
    </rPh>
    <rPh sb="14" eb="17">
      <t>スマク</t>
    </rPh>
    <rPh sb="19" eb="21">
      <t>トウゴウ</t>
    </rPh>
    <rPh sb="23" eb="26">
      <t>ミョウホウジ</t>
    </rPh>
    <rPh sb="27" eb="30">
      <t>イタヤドキタ</t>
    </rPh>
    <rPh sb="31" eb="33">
      <t>テンメイ</t>
    </rPh>
    <rPh sb="33" eb="35">
      <t>ヘンコウ</t>
    </rPh>
    <phoneticPr fontId="2"/>
  </si>
  <si>
    <t>※廃店：K池田⇒K長田北とK西代に分割統合しK長田、K新長田に店名変更（25/2/1）</t>
    <rPh sb="1" eb="3">
      <t>ハイテン</t>
    </rPh>
    <rPh sb="5" eb="7">
      <t>イケダ</t>
    </rPh>
    <rPh sb="9" eb="11">
      <t>ナガタ</t>
    </rPh>
    <rPh sb="11" eb="12">
      <t>キタ</t>
    </rPh>
    <rPh sb="14" eb="16">
      <t>ニシダイ</t>
    </rPh>
    <rPh sb="17" eb="19">
      <t>ブンカツ</t>
    </rPh>
    <rPh sb="19" eb="21">
      <t>トウゴウ</t>
    </rPh>
    <rPh sb="23" eb="25">
      <t>ナガタ</t>
    </rPh>
    <rPh sb="27" eb="30">
      <t>シンナガタ</t>
    </rPh>
    <rPh sb="31" eb="35">
      <t>テンメイヘンコウ</t>
    </rPh>
    <phoneticPr fontId="2"/>
  </si>
  <si>
    <t>※廃店：A姫路西⇒A姫路に統合（25/2/1）</t>
    <rPh sb="1" eb="3">
      <t>ハイテン</t>
    </rPh>
    <rPh sb="5" eb="8">
      <t>ヒメジニシ</t>
    </rPh>
    <rPh sb="10" eb="12">
      <t>ヒメジ</t>
    </rPh>
    <rPh sb="13" eb="15">
      <t>トウゴウ</t>
    </rPh>
    <phoneticPr fontId="2"/>
  </si>
  <si>
    <t>※廃店：K広谷大屋⇒K糸井に統合（25/3/1）</t>
    <rPh sb="1" eb="3">
      <t>ハイテン</t>
    </rPh>
    <rPh sb="5" eb="9">
      <t>ヒロタニオオヤ</t>
    </rPh>
    <rPh sb="11" eb="13">
      <t>イトイ</t>
    </rPh>
    <rPh sb="14" eb="16">
      <t>トウゴウ</t>
    </rPh>
    <phoneticPr fontId="2"/>
  </si>
  <si>
    <t>※廃店：Y西宮名塩（西宮市）⇒Y宝塚に統合（25/3/1）</t>
    <rPh sb="1" eb="3">
      <t>ハイテン</t>
    </rPh>
    <rPh sb="5" eb="9">
      <t>ニシノミヤナジオ</t>
    </rPh>
    <rPh sb="10" eb="12">
      <t>ニシノミヤ</t>
    </rPh>
    <rPh sb="12" eb="13">
      <t>シ</t>
    </rPh>
    <rPh sb="16" eb="18">
      <t>タカラヅカ</t>
    </rPh>
    <rPh sb="19" eb="21">
      <t>トウゴウ</t>
    </rPh>
    <phoneticPr fontId="2"/>
  </si>
  <si>
    <t>伊丹西部</t>
    <rPh sb="0" eb="4">
      <t>イタミセイブ</t>
    </rPh>
    <phoneticPr fontId="2"/>
  </si>
  <si>
    <t>伊丹北部&lt;N&gt;</t>
    <rPh sb="0" eb="4">
      <t>イタミホクブ</t>
    </rPh>
    <phoneticPr fontId="2"/>
  </si>
  <si>
    <t>荻野鴻池</t>
    <rPh sb="0" eb="2">
      <t>オギノ</t>
    </rPh>
    <rPh sb="2" eb="4">
      <t>コウノイケ</t>
    </rPh>
    <phoneticPr fontId="2"/>
  </si>
  <si>
    <t>※店名変更：Y北伊丹⇒Y伊丹北部、Y伊丹西⇒Y伊丹西部、Y萩野⇒Y萩野鴻池（25/2/18）</t>
    <rPh sb="1" eb="5">
      <t>テンメイヘンコウ</t>
    </rPh>
    <rPh sb="7" eb="10">
      <t>キタイタミ</t>
    </rPh>
    <rPh sb="12" eb="16">
      <t>イタミホクブ</t>
    </rPh>
    <rPh sb="18" eb="21">
      <t>イタミニシ</t>
    </rPh>
    <rPh sb="23" eb="27">
      <t>イタミセイブ</t>
    </rPh>
    <rPh sb="29" eb="31">
      <t>ハギノ</t>
    </rPh>
    <rPh sb="33" eb="35">
      <t>ハギノ</t>
    </rPh>
    <rPh sb="35" eb="37">
      <t>コウノイケ</t>
    </rPh>
    <phoneticPr fontId="2"/>
  </si>
  <si>
    <t>※部数変更：Y北六甲　区域変更なし（25/3/1）</t>
    <rPh sb="1" eb="5">
      <t>ブスウヘンコウ</t>
    </rPh>
    <rPh sb="7" eb="10">
      <t>キタロッコウ</t>
    </rPh>
    <rPh sb="11" eb="13">
      <t>クイキ</t>
    </rPh>
    <rPh sb="13" eb="15">
      <t>ヘンコウ</t>
    </rPh>
    <phoneticPr fontId="2"/>
  </si>
  <si>
    <t>※部数変更：Y甲南　区域変更なし（25/3/1）</t>
    <rPh sb="1" eb="5">
      <t>ブスウヘンコウ</t>
    </rPh>
    <rPh sb="7" eb="9">
      <t>コウナン</t>
    </rPh>
    <rPh sb="10" eb="14">
      <t>クイキヘンコウ</t>
    </rPh>
    <phoneticPr fontId="2"/>
  </si>
  <si>
    <t>※部数変更：Y神戸中央西・Yﾎﾟｰｱｲ・Y神戸中央東・Y兵庫中央　区域変更なし（25/3/1）</t>
    <rPh sb="1" eb="5">
      <t>ブスウヘンコウ</t>
    </rPh>
    <rPh sb="7" eb="12">
      <t>コウベチュウオウニシ</t>
    </rPh>
    <rPh sb="21" eb="26">
      <t>コウベチュウオウヒガシ</t>
    </rPh>
    <rPh sb="28" eb="32">
      <t>ヒョウゴチュウオウ</t>
    </rPh>
    <rPh sb="33" eb="37">
      <t>クイキヘンコウ</t>
    </rPh>
    <phoneticPr fontId="2"/>
  </si>
  <si>
    <t>※部数変更：Y広谷・Y大屋　区域変更なし（25/3/1）</t>
    <rPh sb="1" eb="5">
      <t>ブスウヘンコウ</t>
    </rPh>
    <rPh sb="7" eb="9">
      <t>ヒロタニ</t>
    </rPh>
    <rPh sb="11" eb="13">
      <t>オオヤ</t>
    </rPh>
    <rPh sb="14" eb="18">
      <t>クイキヘンコウ</t>
    </rPh>
    <phoneticPr fontId="2"/>
  </si>
  <si>
    <t>※廃店：Y西宮名塩⇒Y宝塚に統合　（25/3/1）</t>
    <rPh sb="1" eb="3">
      <t>ハイテン</t>
    </rPh>
    <rPh sb="5" eb="9">
      <t>ニシノミヤナジオ</t>
    </rPh>
    <rPh sb="11" eb="13">
      <t>タカラヅカ</t>
    </rPh>
    <rPh sb="14" eb="16">
      <t>トウゴウ</t>
    </rPh>
    <phoneticPr fontId="2"/>
  </si>
  <si>
    <t>糸井(合)</t>
    <rPh sb="0" eb="2">
      <t>イトイ</t>
    </rPh>
    <rPh sb="3" eb="4">
      <t>ゴウ</t>
    </rPh>
    <phoneticPr fontId="2"/>
  </si>
  <si>
    <t>※廃店：K三宮⇒K神戸中央に統合（25/3/1）</t>
    <rPh sb="1" eb="3">
      <t>ハイテン</t>
    </rPh>
    <rPh sb="5" eb="7">
      <t>サンノミヤ</t>
    </rPh>
    <rPh sb="9" eb="11">
      <t>コウベ</t>
    </rPh>
    <rPh sb="11" eb="13">
      <t>チュウオウ</t>
    </rPh>
    <rPh sb="14" eb="16">
      <t>トウゴウ</t>
    </rPh>
    <phoneticPr fontId="2"/>
  </si>
  <si>
    <t>※廃店：K鈴蘭山の街⇒K箕谷神戸北町に統合（25/3/1）</t>
    <rPh sb="1" eb="3">
      <t>ハイテン</t>
    </rPh>
    <rPh sb="5" eb="8">
      <t>スズランヤマ</t>
    </rPh>
    <rPh sb="9" eb="10">
      <t>マチ</t>
    </rPh>
    <rPh sb="12" eb="18">
      <t>ミノタニコウベキタマチ</t>
    </rPh>
    <rPh sb="19" eb="21">
      <t>トウゴウ</t>
    </rPh>
    <phoneticPr fontId="2"/>
  </si>
  <si>
    <t>※部数変更：K土山・Y高砂　区域変更なし（25/3/1）</t>
    <rPh sb="1" eb="5">
      <t>ブスウヘンコウ</t>
    </rPh>
    <rPh sb="7" eb="9">
      <t>ツチヤマ</t>
    </rPh>
    <rPh sb="11" eb="13">
      <t>タカサゴ</t>
    </rPh>
    <rPh sb="14" eb="18">
      <t>クイキヘンコウ</t>
    </rPh>
    <phoneticPr fontId="2"/>
  </si>
  <si>
    <t>※部数変更：Y姫路・Y姫路南・Y網干・Yたつの太子　区域変更なし（25/3/1）</t>
    <rPh sb="1" eb="5">
      <t>ブスウヘンコウ</t>
    </rPh>
    <rPh sb="7" eb="9">
      <t>ヒメジ</t>
    </rPh>
    <rPh sb="11" eb="14">
      <t>ヒメジミナミ</t>
    </rPh>
    <rPh sb="16" eb="18">
      <t>アボシ</t>
    </rPh>
    <rPh sb="23" eb="25">
      <t>タイシ</t>
    </rPh>
    <rPh sb="26" eb="30">
      <t>クイキヘンコウ</t>
    </rPh>
    <phoneticPr fontId="2"/>
  </si>
  <si>
    <t>※部数変更：Y高津橋・西神南　区域変更なし  ※区域変更：K大久保⇒K神出に一部を割譲　部数変更なし（25/3/1）</t>
    <rPh sb="1" eb="5">
      <t>ブスウヘンコウ</t>
    </rPh>
    <rPh sb="7" eb="10">
      <t>コウヅバシ</t>
    </rPh>
    <rPh sb="11" eb="14">
      <t>セイシンミナミ</t>
    </rPh>
    <rPh sb="15" eb="19">
      <t>クイキヘンコウ</t>
    </rPh>
    <rPh sb="24" eb="28">
      <t>クイキヘンコウ</t>
    </rPh>
    <rPh sb="30" eb="33">
      <t>オオクボ</t>
    </rPh>
    <rPh sb="35" eb="37">
      <t>カンデ</t>
    </rPh>
    <rPh sb="38" eb="40">
      <t>イチブ</t>
    </rPh>
    <rPh sb="41" eb="43">
      <t>カツジョウ</t>
    </rPh>
    <rPh sb="44" eb="48">
      <t>ブスウヘンコウ</t>
    </rPh>
    <phoneticPr fontId="2"/>
  </si>
  <si>
    <t>※部数変更：Y高津橋・西神南　区域変更なし（24/10/1）　※部数変更：Y高津橋・西神南・A学園西神南　区域変更なし（24/12/1）</t>
    <rPh sb="1" eb="5">
      <t>ブスウヘンコウ</t>
    </rPh>
    <rPh sb="7" eb="10">
      <t>コウヅバシ</t>
    </rPh>
    <rPh sb="11" eb="14">
      <t>セイシンミナミ</t>
    </rPh>
    <rPh sb="15" eb="19">
      <t>クイキヘンコウ</t>
    </rPh>
    <phoneticPr fontId="2"/>
  </si>
  <si>
    <t>※部数変更：Y高津橋・西神南　区域変更なし（25/1/10）　※部数変更：Y高津橋・西神南・Y学園都市　区域変更なし（25/2/1）</t>
    <phoneticPr fontId="2"/>
  </si>
  <si>
    <t>※廃店：A朝霧⇒A明石に統合、A明石の一部をA西明石・玉津に割譲 　※廃店：K明石南⇒K西明石、K神明販売に分割統合（25/3/1）</t>
    <rPh sb="1" eb="3">
      <t>ハイテン</t>
    </rPh>
    <rPh sb="5" eb="7">
      <t>アサギリ</t>
    </rPh>
    <rPh sb="9" eb="11">
      <t>アカシ</t>
    </rPh>
    <rPh sb="12" eb="14">
      <t>トウゴウ</t>
    </rPh>
    <rPh sb="16" eb="18">
      <t>アカシ</t>
    </rPh>
    <rPh sb="19" eb="21">
      <t>イチブ</t>
    </rPh>
    <rPh sb="23" eb="26">
      <t>ニシアカシ</t>
    </rPh>
    <rPh sb="27" eb="29">
      <t>タマツ</t>
    </rPh>
    <rPh sb="30" eb="32">
      <t>カツジョウ</t>
    </rPh>
    <rPh sb="35" eb="37">
      <t>ハイテン</t>
    </rPh>
    <rPh sb="39" eb="42">
      <t>アカシミナミ</t>
    </rPh>
    <rPh sb="44" eb="47">
      <t>ニシアカシ</t>
    </rPh>
    <rPh sb="49" eb="53">
      <t>シンメイハンバイ</t>
    </rPh>
    <rPh sb="54" eb="58">
      <t>ブンカツトウゴウ</t>
    </rPh>
    <phoneticPr fontId="2"/>
  </si>
  <si>
    <t>※廃店：A朝霧⇒A明石に統合、A明石の一部をA西明石・玉津に割譲（25/3/1）</t>
    <phoneticPr fontId="2"/>
  </si>
  <si>
    <t>※廃店：Y西宮名塩⇒Y宝塚（宝塚市）に統合 　※部数・区域変更：M阪神西宮、M苦楽園･夙川、M西宮北口･甲東園（25/3/1）</t>
    <rPh sb="1" eb="3">
      <t>ハイテン</t>
    </rPh>
    <rPh sb="5" eb="9">
      <t>ニシノミヤナジオ</t>
    </rPh>
    <rPh sb="11" eb="13">
      <t>タカラヅカ</t>
    </rPh>
    <rPh sb="14" eb="17">
      <t>タカラヅカシ</t>
    </rPh>
    <rPh sb="19" eb="21">
      <t>トウゴウ</t>
    </rPh>
    <rPh sb="24" eb="26">
      <t>ブスウ</t>
    </rPh>
    <rPh sb="27" eb="31">
      <t>クイキヘンコウ</t>
    </rPh>
    <rPh sb="33" eb="35">
      <t>ハンシン</t>
    </rPh>
    <rPh sb="35" eb="37">
      <t>ニシノミヤ</t>
    </rPh>
    <rPh sb="39" eb="42">
      <t>クラクエン</t>
    </rPh>
    <rPh sb="43" eb="45">
      <t>シュクガワ</t>
    </rPh>
    <rPh sb="47" eb="51">
      <t>ニシノミヤキタグチ</t>
    </rPh>
    <rPh sb="52" eb="55">
      <t>コウトウエン</t>
    </rPh>
    <phoneticPr fontId="2"/>
  </si>
  <si>
    <t>※部数変更：M阪急武庫之荘・武庫之荘西　エリア変更なし（25/3/1）</t>
    <rPh sb="1" eb="5">
      <t>ブスウヘンコウ</t>
    </rPh>
    <rPh sb="7" eb="13">
      <t>ハンキュウムコノソウ</t>
    </rPh>
    <rPh sb="14" eb="18">
      <t>ムコノソウ</t>
    </rPh>
    <rPh sb="18" eb="19">
      <t>ニシ</t>
    </rPh>
    <rPh sb="23" eb="25">
      <t>ヘンコウ</t>
    </rPh>
    <phoneticPr fontId="2"/>
  </si>
  <si>
    <t>新三田&lt;N&gt;</t>
    <rPh sb="0" eb="3">
      <t>シンサンダ</t>
    </rPh>
    <phoneticPr fontId="2"/>
  </si>
  <si>
    <t>三田南&lt;N&gt;</t>
    <rPh sb="0" eb="2">
      <t>サンダ</t>
    </rPh>
    <rPh sb="2" eb="3">
      <t>ミナミ</t>
    </rPh>
    <phoneticPr fontId="2"/>
  </si>
  <si>
    <t>※店名変更：Yウッディタウン⇒Y新三田　Yフラワータウン⇒Y三田南（25/3/1）</t>
    <rPh sb="1" eb="5">
      <t>テンメイヘンコウ</t>
    </rPh>
    <rPh sb="16" eb="19">
      <t>シンサンダ</t>
    </rPh>
    <rPh sb="30" eb="33">
      <t>サンダミナミ</t>
    </rPh>
    <phoneticPr fontId="2"/>
  </si>
  <si>
    <t>※エリア変更：A北条⇒K御着に一部を割譲　部数変更なし（25/3/1）</t>
    <rPh sb="4" eb="6">
      <t>ヘンコウ</t>
    </rPh>
    <rPh sb="8" eb="10">
      <t>ホウジョウ</t>
    </rPh>
    <rPh sb="12" eb="14">
      <t>ゴチャク</t>
    </rPh>
    <rPh sb="15" eb="17">
      <t>イチブ</t>
    </rPh>
    <rPh sb="18" eb="20">
      <t>カツジョウ</t>
    </rPh>
    <rPh sb="21" eb="25">
      <t>ブスウヘンコウ</t>
    </rPh>
    <phoneticPr fontId="2"/>
  </si>
  <si>
    <t>御着(AMS)&lt;N&gt;</t>
    <rPh sb="0" eb="1">
      <t>ゴ</t>
    </rPh>
    <rPh sb="1" eb="2">
      <t>チャク</t>
    </rPh>
    <phoneticPr fontId="2"/>
  </si>
  <si>
    <t>※エリア・部数変更：K御着⇒A北条（加西市）の一部を統合し朝日・毎日の扱い開始（25/3/1）</t>
    <rPh sb="5" eb="9">
      <t>ブスウヘンコウ</t>
    </rPh>
    <rPh sb="11" eb="13">
      <t>ゴチャク</t>
    </rPh>
    <rPh sb="15" eb="17">
      <t>ホウジョウ</t>
    </rPh>
    <rPh sb="18" eb="21">
      <t>カサイシ</t>
    </rPh>
    <rPh sb="23" eb="25">
      <t>イチブ</t>
    </rPh>
    <rPh sb="26" eb="28">
      <t>トウゴウ</t>
    </rPh>
    <rPh sb="29" eb="31">
      <t>アサヒ</t>
    </rPh>
    <rPh sb="32" eb="34">
      <t>マイニチ</t>
    </rPh>
    <rPh sb="35" eb="36">
      <t>アツカイ</t>
    </rPh>
    <rPh sb="37" eb="39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</si>
</sst>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[$-411]gee\.mm\.dd"/>
    <numFmt numFmtId="178" formatCode="0.000%"/>
    <numFmt numFmtId="179" formatCode="&quot;$&quot;#,##0.000_);\(&quot;$&quot;#,##0.000\)"/>
    <numFmt numFmtId="180" formatCode="0;0;"/>
    <numFmt numFmtId="181" formatCode="yyyy&quot;年&quot;m&quot;月&quot;d&quot;日&quot;;@"/>
    <numFmt numFmtId="182" formatCode="yyyy&quot;年 &quot;m&quot;月 &quot;d&quot;日 &quot;\(aaa\)"/>
    <numFmt numFmtId="183" formatCode="yyyy\.mm\.dd"/>
    <numFmt numFmtId="184" formatCode="yyyy&quot;年&quot;m&quot;月&quot;d&quot;日現在&quot;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12"/>
      <name val="ＭＳ ゴシック"/>
      <family val="3"/>
      <charset val="128"/>
    </font>
    <font>
      <b/>
      <sz val="12"/>
      <name val="Arial"/>
      <family val="2"/>
    </font>
    <font>
      <b/>
      <i/>
      <sz val="12"/>
      <name val="ＭＳ ゴシック"/>
      <family val="3"/>
      <charset val="128"/>
    </font>
    <font>
      <sz val="11"/>
      <name val="HG丸ｺﾞｼｯｸM-PRO"/>
      <family val="3"/>
      <charset val="128"/>
    </font>
    <font>
      <sz val="28"/>
      <name val="ＤＦＰPOP体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color indexed="81"/>
      <name val="メイリオ"/>
      <family val="3"/>
      <charset val="128"/>
    </font>
    <font>
      <sz val="7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 applyFill="0" applyBorder="0" applyAlignment="0"/>
    <xf numFmtId="0" fontId="27" fillId="0" borderId="0" applyNumberFormat="0" applyFont="0" applyBorder="0" applyAlignment="0" applyProtection="0"/>
    <xf numFmtId="38" fontId="26" fillId="2" borderId="0" applyNumberFormat="0" applyBorder="0" applyAlignment="0" applyProtection="0"/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10" fontId="26" fillId="3" borderId="3" applyNumberFormat="0" applyBorder="0" applyAlignment="0" applyProtection="0"/>
    <xf numFmtId="179" fontId="1" fillId="0" borderId="0"/>
    <xf numFmtId="0" fontId="25" fillId="0" borderId="0"/>
    <xf numFmtId="10" fontId="25" fillId="0" borderId="0" applyFont="0" applyFill="0" applyBorder="0" applyAlignment="0" applyProtection="0"/>
    <xf numFmtId="38" fontId="1" fillId="0" borderId="0" applyFont="0" applyFill="0" applyBorder="0" applyAlignment="0" applyProtection="0"/>
    <xf numFmtId="178" fontId="3" fillId="0" borderId="4" applyNumberFormat="0" applyFont="0" applyAlignment="0" applyProtection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01">
    <xf numFmtId="0" fontId="0" fillId="0" borderId="0" xfId="0"/>
    <xf numFmtId="38" fontId="0" fillId="0" borderId="0" xfId="10" applyFont="1"/>
    <xf numFmtId="0" fontId="0" fillId="0" borderId="5" xfId="0" applyBorder="1"/>
    <xf numFmtId="38" fontId="0" fillId="0" borderId="5" xfId="10" applyFont="1" applyBorder="1"/>
    <xf numFmtId="38" fontId="0" fillId="0" borderId="7" xfId="10" applyFont="1" applyBorder="1"/>
    <xf numFmtId="0" fontId="0" fillId="0" borderId="11" xfId="0" applyBorder="1"/>
    <xf numFmtId="0" fontId="0" fillId="0" borderId="12" xfId="0" applyBorder="1"/>
    <xf numFmtId="38" fontId="0" fillId="0" borderId="13" xfId="10" applyFont="1" applyBorder="1"/>
    <xf numFmtId="38" fontId="0" fillId="0" borderId="14" xfId="1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38" fontId="0" fillId="0" borderId="18" xfId="10" applyFont="1" applyBorder="1"/>
    <xf numFmtId="0" fontId="0" fillId="0" borderId="19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8" xfId="0" applyFont="1" applyBorder="1"/>
    <xf numFmtId="0" fontId="0" fillId="0" borderId="20" xfId="0" applyBorder="1" applyAlignment="1">
      <alignment horizontal="distributed" wrapText="1" justifyLastLine="1"/>
    </xf>
    <xf numFmtId="0" fontId="0" fillId="0" borderId="21" xfId="0" applyBorder="1"/>
    <xf numFmtId="0" fontId="0" fillId="0" borderId="6" xfId="0" applyBorder="1" applyAlignment="1">
      <alignment horizontal="distributed" justifyLastLine="1"/>
    </xf>
    <xf numFmtId="0" fontId="0" fillId="0" borderId="9" xfId="0" applyBorder="1" applyAlignment="1">
      <alignment horizontal="distributed" justifyLastLine="1"/>
    </xf>
    <xf numFmtId="0" fontId="0" fillId="0" borderId="20" xfId="0" applyBorder="1" applyAlignment="1">
      <alignment horizontal="distributed" justifyLastLine="1"/>
    </xf>
    <xf numFmtId="0" fontId="0" fillId="0" borderId="22" xfId="0" applyBorder="1" applyAlignment="1">
      <alignment horizontal="distributed" justifyLastLine="1"/>
    </xf>
    <xf numFmtId="0" fontId="0" fillId="0" borderId="23" xfId="0" applyBorder="1" applyAlignment="1">
      <alignment horizontal="distributed" justifyLastLine="1"/>
    </xf>
    <xf numFmtId="0" fontId="0" fillId="0" borderId="6" xfId="0" applyBorder="1" applyAlignment="1">
      <alignment horizontal="distributed" wrapText="1" justifyLastLine="1"/>
    </xf>
    <xf numFmtId="0" fontId="0" fillId="0" borderId="9" xfId="0" applyBorder="1" applyAlignment="1">
      <alignment horizontal="distributed" wrapText="1" justifyLastLine="1"/>
    </xf>
    <xf numFmtId="0" fontId="0" fillId="0" borderId="0" xfId="0" applyAlignment="1">
      <alignment horizontal="distributed" justifyLastLine="1"/>
    </xf>
    <xf numFmtId="0" fontId="3" fillId="0" borderId="18" xfId="0" applyFont="1" applyBorder="1" applyAlignment="1">
      <alignment horizontal="center"/>
    </xf>
    <xf numFmtId="38" fontId="0" fillId="0" borderId="0" xfId="0" applyNumberFormat="1"/>
    <xf numFmtId="38" fontId="0" fillId="0" borderId="0" xfId="10" applyFont="1" applyBorder="1"/>
    <xf numFmtId="0" fontId="0" fillId="0" borderId="0" xfId="0" applyAlignment="1">
      <alignment horizontal="distributed" wrapText="1" justifyLastLine="1"/>
    </xf>
    <xf numFmtId="0" fontId="0" fillId="0" borderId="24" xfId="0" applyBorder="1" applyAlignment="1">
      <alignment horizontal="distributed"/>
    </xf>
    <xf numFmtId="0" fontId="3" fillId="0" borderId="24" xfId="0" applyFont="1" applyBorder="1" applyAlignment="1">
      <alignment horizontal="distributed"/>
    </xf>
    <xf numFmtId="0" fontId="0" fillId="0" borderId="25" xfId="0" applyBorder="1" applyAlignment="1">
      <alignment horizontal="distributed"/>
    </xf>
    <xf numFmtId="0" fontId="0" fillId="0" borderId="26" xfId="0" applyBorder="1" applyAlignment="1">
      <alignment horizontal="distributed"/>
    </xf>
    <xf numFmtId="0" fontId="0" fillId="0" borderId="18" xfId="0" applyBorder="1" applyAlignment="1">
      <alignment horizontal="distributed"/>
    </xf>
    <xf numFmtId="0" fontId="3" fillId="0" borderId="18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19" xfId="0" applyBorder="1" applyAlignment="1">
      <alignment horizontal="distributed" justifyLastLine="1"/>
    </xf>
    <xf numFmtId="0" fontId="3" fillId="0" borderId="0" xfId="0" applyFont="1" applyAlignment="1">
      <alignment horizontal="distributed"/>
    </xf>
    <xf numFmtId="0" fontId="0" fillId="0" borderId="27" xfId="0" applyBorder="1" applyAlignment="1">
      <alignment horizontal="distributed" justifyLastLine="1"/>
    </xf>
    <xf numFmtId="38" fontId="0" fillId="0" borderId="28" xfId="0" applyNumberFormat="1" applyBorder="1"/>
    <xf numFmtId="0" fontId="3" fillId="0" borderId="28" xfId="0" applyFont="1" applyBorder="1"/>
    <xf numFmtId="0" fontId="3" fillId="0" borderId="29" xfId="0" applyFont="1" applyBorder="1"/>
    <xf numFmtId="0" fontId="0" fillId="0" borderId="28" xfId="0" applyBorder="1"/>
    <xf numFmtId="0" fontId="0" fillId="0" borderId="27" xfId="0" applyBorder="1" applyAlignment="1">
      <alignment horizontal="distributed" wrapText="1" justifyLastLine="1"/>
    </xf>
    <xf numFmtId="38" fontId="0" fillId="0" borderId="28" xfId="10" applyFont="1" applyBorder="1"/>
    <xf numFmtId="0" fontId="0" fillId="0" borderId="29" xfId="0" applyBorder="1"/>
    <xf numFmtId="0" fontId="3" fillId="0" borderId="28" xfId="0" applyFont="1" applyBorder="1" applyAlignment="1">
      <alignment horizontal="center"/>
    </xf>
    <xf numFmtId="38" fontId="0" fillId="0" borderId="30" xfId="0" applyNumberFormat="1" applyBorder="1"/>
    <xf numFmtId="0" fontId="6" fillId="0" borderId="0" xfId="0" applyFont="1"/>
    <xf numFmtId="38" fontId="0" fillId="0" borderId="19" xfId="10" applyFont="1" applyBorder="1"/>
    <xf numFmtId="0" fontId="0" fillId="0" borderId="18" xfId="0" applyBorder="1" applyAlignment="1">
      <alignment horizontal="distributed" justifyLastLine="1"/>
    </xf>
    <xf numFmtId="0" fontId="5" fillId="0" borderId="0" xfId="0" applyFont="1" applyAlignment="1">
      <alignment horizontal="distributed"/>
    </xf>
    <xf numFmtId="0" fontId="0" fillId="0" borderId="28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28" xfId="0" applyFont="1" applyBorder="1"/>
    <xf numFmtId="0" fontId="0" fillId="0" borderId="31" xfId="0" applyBorder="1"/>
    <xf numFmtId="0" fontId="5" fillId="0" borderId="18" xfId="0" applyFont="1" applyBorder="1" applyAlignment="1">
      <alignment horizontal="distributed"/>
    </xf>
    <xf numFmtId="38" fontId="3" fillId="0" borderId="28" xfId="10" applyFont="1" applyBorder="1" applyAlignment="1">
      <alignment horizontal="center"/>
    </xf>
    <xf numFmtId="0" fontId="0" fillId="0" borderId="34" xfId="0" applyBorder="1" applyAlignment="1">
      <alignment horizontal="distributed" justifyLastLine="1"/>
    </xf>
    <xf numFmtId="38" fontId="0" fillId="0" borderId="35" xfId="10" applyFont="1" applyBorder="1"/>
    <xf numFmtId="38" fontId="3" fillId="0" borderId="18" xfId="10" applyFont="1" applyBorder="1"/>
    <xf numFmtId="0" fontId="0" fillId="0" borderId="27" xfId="0" applyBorder="1"/>
    <xf numFmtId="0" fontId="0" fillId="0" borderId="34" xfId="0" applyBorder="1"/>
    <xf numFmtId="0" fontId="0" fillId="0" borderId="36" xfId="0" applyBorder="1" applyAlignment="1">
      <alignment horizontal="distributed" justifyLastLine="1"/>
    </xf>
    <xf numFmtId="38" fontId="3" fillId="0" borderId="19" xfId="0" applyNumberFormat="1" applyFont="1" applyBorder="1"/>
    <xf numFmtId="38" fontId="3" fillId="0" borderId="28" xfId="10" applyFont="1" applyBorder="1"/>
    <xf numFmtId="0" fontId="0" fillId="0" borderId="11" xfId="0" applyBorder="1" applyAlignment="1">
      <alignment horizontal="distributed" justifyLastLine="1"/>
    </xf>
    <xf numFmtId="0" fontId="0" fillId="0" borderId="21" xfId="0" applyBorder="1" applyAlignment="1">
      <alignment horizontal="distributed" justifyLastLine="1"/>
    </xf>
    <xf numFmtId="0" fontId="5" fillId="0" borderId="18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9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45" xfId="0" applyBorder="1"/>
    <xf numFmtId="0" fontId="11" fillId="0" borderId="18" xfId="0" applyFont="1" applyBorder="1" applyAlignment="1">
      <alignment horizontal="distributed"/>
    </xf>
    <xf numFmtId="38" fontId="10" fillId="0" borderId="29" xfId="10" applyFont="1" applyBorder="1"/>
    <xf numFmtId="38" fontId="11" fillId="0" borderId="29" xfId="1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vertical="top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left"/>
    </xf>
    <xf numFmtId="0" fontId="0" fillId="0" borderId="51" xfId="0" applyBorder="1"/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/>
    <xf numFmtId="0" fontId="0" fillId="0" borderId="53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0" fillId="0" borderId="59" xfId="0" applyBorder="1"/>
    <xf numFmtId="177" fontId="20" fillId="0" borderId="0" xfId="0" applyNumberFormat="1" applyFont="1"/>
    <xf numFmtId="0" fontId="11" fillId="0" borderId="17" xfId="0" applyFont="1" applyBorder="1"/>
    <xf numFmtId="0" fontId="11" fillId="0" borderId="29" xfId="0" applyFont="1" applyBorder="1"/>
    <xf numFmtId="0" fontId="16" fillId="0" borderId="0" xfId="0" applyFont="1" applyAlignment="1">
      <alignment horizontal="left"/>
    </xf>
    <xf numFmtId="38" fontId="11" fillId="0" borderId="60" xfId="10" applyFont="1" applyBorder="1"/>
    <xf numFmtId="38" fontId="11" fillId="0" borderId="3" xfId="10" applyFont="1" applyBorder="1"/>
    <xf numFmtId="0" fontId="0" fillId="0" borderId="25" xfId="0" applyBorder="1" applyAlignment="1">
      <alignment shrinkToFit="1"/>
    </xf>
    <xf numFmtId="38" fontId="0" fillId="0" borderId="29" xfId="0" applyNumberFormat="1" applyBorder="1"/>
    <xf numFmtId="0" fontId="0" fillId="0" borderId="3" xfId="0" applyBorder="1" applyAlignment="1">
      <alignment horizontal="distributed" justifyLastLine="1"/>
    </xf>
    <xf numFmtId="0" fontId="1" fillId="0" borderId="3" xfId="0" applyFont="1" applyBorder="1" applyAlignment="1">
      <alignment horizontal="distributed" justifyLastLine="1"/>
    </xf>
    <xf numFmtId="0" fontId="1" fillId="0" borderId="42" xfId="0" applyFont="1" applyBorder="1" applyAlignment="1">
      <alignment horizontal="distributed" justifyLastLine="1"/>
    </xf>
    <xf numFmtId="38" fontId="11" fillId="0" borderId="3" xfId="10" applyFont="1" applyBorder="1" applyAlignment="1"/>
    <xf numFmtId="38" fontId="11" fillId="0" borderId="68" xfId="0" applyNumberFormat="1" applyFont="1" applyBorder="1"/>
    <xf numFmtId="0" fontId="1" fillId="0" borderId="29" xfId="0" applyFont="1" applyBorder="1"/>
    <xf numFmtId="0" fontId="3" fillId="0" borderId="6" xfId="0" applyFont="1" applyBorder="1" applyAlignment="1">
      <alignment horizontal="distributed" justifyLastLine="1"/>
    </xf>
    <xf numFmtId="0" fontId="3" fillId="0" borderId="9" xfId="0" applyFont="1" applyBorder="1" applyAlignment="1">
      <alignment horizontal="distributed" justifyLastLine="1"/>
    </xf>
    <xf numFmtId="38" fontId="0" fillId="0" borderId="5" xfId="10" applyFont="1" applyBorder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25" xfId="0" applyFont="1" applyBorder="1" applyAlignment="1">
      <alignment horizontal="distributed"/>
    </xf>
    <xf numFmtId="0" fontId="21" fillId="0" borderId="0" xfId="0" applyFont="1"/>
    <xf numFmtId="0" fontId="2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 justifyLastLine="1"/>
    </xf>
    <xf numFmtId="0" fontId="0" fillId="0" borderId="9" xfId="0" applyBorder="1" applyAlignment="1">
      <alignment horizontal="center" shrinkToFit="1"/>
    </xf>
    <xf numFmtId="0" fontId="0" fillId="0" borderId="19" xfId="0" applyBorder="1" applyAlignment="1">
      <alignment horizontal="left" justifyLastLine="1"/>
    </xf>
    <xf numFmtId="49" fontId="30" fillId="0" borderId="0" xfId="12" applyNumberFormat="1" applyFont="1">
      <alignment vertical="center"/>
    </xf>
    <xf numFmtId="49" fontId="30" fillId="0" borderId="0" xfId="12" applyNumberFormat="1" applyFont="1" applyAlignment="1">
      <alignment horizontal="right" vertical="center"/>
    </xf>
    <xf numFmtId="49" fontId="31" fillId="0" borderId="0" xfId="12" applyNumberFormat="1" applyFont="1" applyAlignment="1">
      <alignment horizontal="center" vertical="center"/>
    </xf>
    <xf numFmtId="49" fontId="33" fillId="0" borderId="0" xfId="12" applyNumberFormat="1" applyFont="1" applyAlignment="1">
      <alignment horizontal="left" vertical="center"/>
    </xf>
    <xf numFmtId="49" fontId="30" fillId="0" borderId="0" xfId="12" applyNumberFormat="1" applyFont="1" applyAlignment="1">
      <alignment horizontal="center" vertical="center"/>
    </xf>
    <xf numFmtId="49" fontId="33" fillId="0" borderId="0" xfId="12" applyNumberFormat="1" applyFont="1">
      <alignment vertical="center"/>
    </xf>
    <xf numFmtId="49" fontId="30" fillId="0" borderId="0" xfId="12" applyNumberFormat="1" applyFont="1" applyAlignment="1">
      <alignment horizontal="left" vertical="center"/>
    </xf>
    <xf numFmtId="49" fontId="33" fillId="0" borderId="0" xfId="12" applyNumberFormat="1" applyFont="1" applyAlignment="1">
      <alignment horizontal="center" vertical="center"/>
    </xf>
    <xf numFmtId="49" fontId="33" fillId="0" borderId="0" xfId="12" applyNumberFormat="1" applyFont="1" applyAlignment="1">
      <alignment horizontal="left" vertical="center" indent="2"/>
    </xf>
    <xf numFmtId="49" fontId="33" fillId="0" borderId="0" xfId="12" applyNumberFormat="1" applyFont="1" applyAlignment="1">
      <alignment horizontal="right" vertical="center"/>
    </xf>
    <xf numFmtId="38" fontId="1" fillId="0" borderId="5" xfId="10" applyFont="1" applyBorder="1"/>
    <xf numFmtId="38" fontId="1" fillId="0" borderId="5" xfId="10" applyBorder="1"/>
    <xf numFmtId="38" fontId="1" fillId="0" borderId="71" xfId="10" applyBorder="1"/>
    <xf numFmtId="38" fontId="1" fillId="0" borderId="13" xfId="10" applyBorder="1"/>
    <xf numFmtId="38" fontId="1" fillId="0" borderId="28" xfId="10" applyBorder="1"/>
    <xf numFmtId="38" fontId="1" fillId="0" borderId="14" xfId="10" applyBorder="1"/>
    <xf numFmtId="0" fontId="0" fillId="0" borderId="9" xfId="0" applyBorder="1" applyAlignment="1">
      <alignment horizontal="distributed" shrinkToFit="1"/>
    </xf>
    <xf numFmtId="38" fontId="1" fillId="0" borderId="5" xfId="10" applyFont="1" applyBorder="1" applyAlignment="1"/>
    <xf numFmtId="38" fontId="1" fillId="0" borderId="72" xfId="10" applyBorder="1"/>
    <xf numFmtId="0" fontId="0" fillId="0" borderId="6" xfId="0" applyBorder="1" applyAlignment="1">
      <alignment horizontal="distributed" shrinkToFit="1"/>
    </xf>
    <xf numFmtId="0" fontId="1" fillId="0" borderId="27" xfId="0" applyFont="1" applyBorder="1" applyAlignment="1">
      <alignment horizontal="distributed" wrapText="1" justifyLastLine="1"/>
    </xf>
    <xf numFmtId="38" fontId="1" fillId="0" borderId="28" xfId="10" applyFont="1" applyBorder="1"/>
    <xf numFmtId="38" fontId="0" fillId="0" borderId="73" xfId="0" applyNumberFormat="1" applyBorder="1"/>
    <xf numFmtId="0" fontId="0" fillId="0" borderId="74" xfId="0" applyBorder="1" applyAlignment="1">
      <alignment horizontal="distributed" justifyLastLine="1"/>
    </xf>
    <xf numFmtId="0" fontId="0" fillId="0" borderId="28" xfId="0" applyBorder="1" applyAlignment="1">
      <alignment horizontal="distributed" justifyLastLine="1"/>
    </xf>
    <xf numFmtId="38" fontId="1" fillId="0" borderId="7" xfId="10" applyBorder="1"/>
    <xf numFmtId="38" fontId="1" fillId="0" borderId="60" xfId="10" applyBorder="1"/>
    <xf numFmtId="0" fontId="1" fillId="0" borderId="28" xfId="0" applyFont="1" applyBorder="1" applyAlignment="1">
      <alignment horizontal="distributed" wrapText="1" justifyLastLine="1"/>
    </xf>
    <xf numFmtId="0" fontId="0" fillId="0" borderId="9" xfId="0" applyBorder="1" applyAlignment="1">
      <alignment horizontal="distributed"/>
    </xf>
    <xf numFmtId="0" fontId="0" fillId="0" borderId="23" xfId="0" applyBorder="1" applyAlignment="1">
      <alignment horizontal="distributed"/>
    </xf>
    <xf numFmtId="0" fontId="0" fillId="0" borderId="9" xfId="0" applyBorder="1" applyAlignment="1">
      <alignment horizontal="distributed" wrapText="1"/>
    </xf>
    <xf numFmtId="0" fontId="0" fillId="0" borderId="6" xfId="0" applyBorder="1" applyAlignment="1">
      <alignment horizontal="distributed"/>
    </xf>
    <xf numFmtId="0" fontId="0" fillId="0" borderId="23" xfId="0" applyBorder="1" applyAlignment="1">
      <alignment horizontal="distributed" wrapText="1"/>
    </xf>
    <xf numFmtId="0" fontId="1" fillId="0" borderId="9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0" fillId="0" borderId="22" xfId="0" applyBorder="1" applyAlignment="1">
      <alignment horizontal="distributed"/>
    </xf>
    <xf numFmtId="38" fontId="1" fillId="0" borderId="68" xfId="10" applyFont="1" applyBorder="1"/>
    <xf numFmtId="38" fontId="1" fillId="0" borderId="3" xfId="10" applyFont="1" applyBorder="1"/>
    <xf numFmtId="38" fontId="0" fillId="0" borderId="7" xfId="10" applyFont="1" applyBorder="1" applyAlignment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38" fontId="11" fillId="5" borderId="0" xfId="10" applyFont="1" applyFill="1" applyBorder="1"/>
    <xf numFmtId="0" fontId="3" fillId="5" borderId="0" xfId="0" applyFont="1" applyFill="1"/>
    <xf numFmtId="38" fontId="0" fillId="0" borderId="5" xfId="10" applyFont="1" applyBorder="1" applyAlignment="1"/>
    <xf numFmtId="0" fontId="0" fillId="0" borderId="27" xfId="0" applyBorder="1" applyAlignment="1">
      <alignment horizontal="distributed"/>
    </xf>
    <xf numFmtId="38" fontId="11" fillId="0" borderId="29" xfId="10" applyFont="1" applyBorder="1" applyAlignment="1"/>
    <xf numFmtId="0" fontId="0" fillId="5" borderId="0" xfId="0" applyFill="1"/>
    <xf numFmtId="0" fontId="3" fillId="0" borderId="19" xfId="0" applyFont="1" applyBorder="1"/>
    <xf numFmtId="0" fontId="24" fillId="5" borderId="0" xfId="0" applyFont="1" applyFill="1" applyAlignment="1">
      <alignment horizontal="center"/>
    </xf>
    <xf numFmtId="0" fontId="0" fillId="5" borderId="31" xfId="0" applyFill="1" applyBorder="1" applyAlignment="1">
      <alignment horizontal="center"/>
    </xf>
    <xf numFmtId="38" fontId="11" fillId="5" borderId="31" xfId="10" applyFont="1" applyFill="1" applyBorder="1"/>
    <xf numFmtId="0" fontId="0" fillId="0" borderId="77" xfId="0" applyBorder="1" applyAlignment="1">
      <alignment horizontal="distributed"/>
    </xf>
    <xf numFmtId="0" fontId="0" fillId="4" borderId="0" xfId="0" applyFill="1"/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2" fillId="4" borderId="0" xfId="0" applyFont="1" applyFill="1" applyAlignment="1">
      <alignment horizontal="center" wrapText="1" justifyLastLine="1"/>
    </xf>
    <xf numFmtId="0" fontId="22" fillId="5" borderId="0" xfId="0" applyFont="1" applyFill="1" applyAlignment="1">
      <alignment horizontal="center" wrapText="1" justifyLastLine="1"/>
    </xf>
    <xf numFmtId="0" fontId="22" fillId="5" borderId="0" xfId="10" applyNumberFormat="1" applyFont="1" applyFill="1" applyBorder="1" applyAlignment="1">
      <alignment horizontal="center"/>
    </xf>
    <xf numFmtId="0" fontId="22" fillId="4" borderId="0" xfId="1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35" fillId="5" borderId="0" xfId="0" applyFont="1" applyFill="1" applyAlignment="1">
      <alignment horizontal="center"/>
    </xf>
    <xf numFmtId="0" fontId="35" fillId="4" borderId="0" xfId="0" applyFont="1" applyFill="1" applyAlignment="1">
      <alignment horizontal="center" wrapText="1" justifyLastLine="1"/>
    </xf>
    <xf numFmtId="0" fontId="35" fillId="5" borderId="0" xfId="0" applyFont="1" applyFill="1" applyAlignment="1">
      <alignment horizontal="center" wrapText="1" justifyLastLine="1"/>
    </xf>
    <xf numFmtId="0" fontId="35" fillId="4" borderId="0" xfId="10" applyNumberFormat="1" applyFont="1" applyFill="1" applyBorder="1" applyAlignment="1">
      <alignment horizontal="center"/>
    </xf>
    <xf numFmtId="0" fontId="35" fillId="5" borderId="0" xfId="10" applyNumberFormat="1" applyFont="1" applyFill="1" applyBorder="1" applyAlignment="1">
      <alignment horizontal="center"/>
    </xf>
    <xf numFmtId="0" fontId="35" fillId="4" borderId="0" xfId="0" applyFont="1" applyFill="1" applyAlignment="1">
      <alignment horizontal="center" justifyLastLine="1"/>
    </xf>
    <xf numFmtId="0" fontId="35" fillId="5" borderId="0" xfId="0" applyFont="1" applyFill="1" applyAlignment="1">
      <alignment horizontal="center" justifyLastLine="1"/>
    </xf>
    <xf numFmtId="0" fontId="22" fillId="5" borderId="78" xfId="10" applyNumberFormat="1" applyFont="1" applyFill="1" applyBorder="1" applyAlignment="1">
      <alignment horizontal="center"/>
    </xf>
    <xf numFmtId="0" fontId="35" fillId="4" borderId="0" xfId="0" applyFont="1" applyFill="1" applyAlignment="1">
      <alignment horizontal="center" wrapText="1"/>
    </xf>
    <xf numFmtId="0" fontId="35" fillId="5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38" fontId="11" fillId="0" borderId="8" xfId="1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0" fillId="0" borderId="5" xfId="0" applyBorder="1" applyAlignment="1" applyProtection="1">
      <alignment horizontal="distributed" justifyLastLine="1"/>
      <protection locked="0"/>
    </xf>
    <xf numFmtId="38" fontId="0" fillId="0" borderId="10" xfId="1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79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38" fontId="11" fillId="0" borderId="10" xfId="10" applyFont="1" applyBorder="1" applyProtection="1">
      <protection locked="0"/>
    </xf>
    <xf numFmtId="0" fontId="0" fillId="0" borderId="13" xfId="0" applyBorder="1" applyProtection="1">
      <protection locked="0"/>
    </xf>
    <xf numFmtId="38" fontId="11" fillId="0" borderId="79" xfId="10" applyFont="1" applyBorder="1" applyProtection="1">
      <protection locked="0"/>
    </xf>
    <xf numFmtId="0" fontId="0" fillId="0" borderId="32" xfId="0" applyBorder="1" applyProtection="1">
      <protection locked="0"/>
    </xf>
    <xf numFmtId="38" fontId="11" fillId="0" borderId="80" xfId="1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38" fontId="0" fillId="0" borderId="5" xfId="10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38" fontId="10" fillId="0" borderId="10" xfId="1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38" fontId="10" fillId="0" borderId="79" xfId="10" applyFont="1" applyBorder="1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8" fontId="0" fillId="0" borderId="5" xfId="10" applyFont="1" applyBorder="1" applyProtection="1"/>
    <xf numFmtId="0" fontId="3" fillId="0" borderId="9" xfId="0" applyFont="1" applyBorder="1" applyAlignment="1">
      <alignment horizontal="distributed" wrapText="1" justifyLastLine="1"/>
    </xf>
    <xf numFmtId="38" fontId="0" fillId="0" borderId="13" xfId="10" applyFont="1" applyBorder="1" applyProtection="1"/>
    <xf numFmtId="38" fontId="11" fillId="0" borderId="29" xfId="10" applyFont="1" applyBorder="1" applyProtection="1"/>
    <xf numFmtId="38" fontId="0" fillId="0" borderId="28" xfId="10" applyFont="1" applyBorder="1" applyProtection="1"/>
    <xf numFmtId="0" fontId="3" fillId="0" borderId="0" xfId="0" applyFont="1" applyAlignment="1">
      <alignment horizontal="right"/>
    </xf>
    <xf numFmtId="38" fontId="11" fillId="0" borderId="68" xfId="10" applyFont="1" applyBorder="1" applyProtection="1"/>
    <xf numFmtId="0" fontId="8" fillId="0" borderId="5" xfId="0" applyFont="1" applyBorder="1" applyAlignment="1" applyProtection="1">
      <alignment horizontal="center" vertical="center"/>
      <protection locked="0"/>
    </xf>
    <xf numFmtId="38" fontId="11" fillId="0" borderId="10" xfId="10" applyFont="1" applyBorder="1" applyAlignment="1" applyProtection="1">
      <protection locked="0"/>
    </xf>
    <xf numFmtId="38" fontId="10" fillId="0" borderId="8" xfId="10" applyFont="1" applyBorder="1" applyAlignment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38" fontId="0" fillId="0" borderId="7" xfId="10" applyFont="1" applyBorder="1" applyProtection="1"/>
    <xf numFmtId="38" fontId="0" fillId="0" borderId="5" xfId="10" applyFont="1" applyBorder="1" applyAlignment="1" applyProtection="1">
      <alignment horizontal="right"/>
    </xf>
    <xf numFmtId="38" fontId="0" fillId="0" borderId="0" xfId="10" applyFont="1" applyBorder="1" applyProtection="1"/>
    <xf numFmtId="38" fontId="11" fillId="0" borderId="3" xfId="0" applyNumberFormat="1" applyFont="1" applyBorder="1"/>
    <xf numFmtId="38" fontId="0" fillId="0" borderId="18" xfId="10" applyFont="1" applyBorder="1" applyProtection="1"/>
    <xf numFmtId="38" fontId="11" fillId="5" borderId="31" xfId="10" applyFont="1" applyFill="1" applyBorder="1" applyProtection="1"/>
    <xf numFmtId="38" fontId="11" fillId="0" borderId="3" xfId="10" applyFont="1" applyBorder="1" applyProtection="1"/>
    <xf numFmtId="0" fontId="11" fillId="0" borderId="5" xfId="0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distributed"/>
    </xf>
    <xf numFmtId="38" fontId="11" fillId="0" borderId="62" xfId="1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79" xfId="0" applyFont="1" applyBorder="1" applyProtection="1">
      <protection locked="0"/>
    </xf>
    <xf numFmtId="38" fontId="11" fillId="0" borderId="61" xfId="10" applyFont="1" applyBorder="1" applyProtection="1">
      <protection locked="0"/>
    </xf>
    <xf numFmtId="38" fontId="11" fillId="0" borderId="81" xfId="10" applyFont="1" applyBorder="1" applyProtection="1">
      <protection locked="0"/>
    </xf>
    <xf numFmtId="0" fontId="1" fillId="0" borderId="79" xfId="0" applyFont="1" applyBorder="1" applyProtection="1"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11" fillId="0" borderId="79" xfId="0" applyFont="1" applyBorder="1" applyProtection="1">
      <protection locked="0"/>
    </xf>
    <xf numFmtId="38" fontId="3" fillId="0" borderId="13" xfId="10" applyFont="1" applyBorder="1" applyAlignment="1" applyProtection="1">
      <alignment horizontal="center"/>
      <protection locked="0"/>
    </xf>
    <xf numFmtId="38" fontId="3" fillId="0" borderId="5" xfId="10" applyFont="1" applyBorder="1" applyProtection="1">
      <protection locked="0"/>
    </xf>
    <xf numFmtId="38" fontId="3" fillId="0" borderId="13" xfId="10" applyFont="1" applyBorder="1" applyProtection="1">
      <protection locked="0"/>
    </xf>
    <xf numFmtId="38" fontId="3" fillId="0" borderId="7" xfId="10" applyFont="1" applyBorder="1" applyProtection="1">
      <protection locked="0"/>
    </xf>
    <xf numFmtId="0" fontId="11" fillId="0" borderId="82" xfId="0" applyFont="1" applyBorder="1" applyProtection="1">
      <protection locked="0"/>
    </xf>
    <xf numFmtId="38" fontId="3" fillId="0" borderId="14" xfId="10" applyFont="1" applyBorder="1" applyProtection="1">
      <protection locked="0"/>
    </xf>
    <xf numFmtId="0" fontId="11" fillId="0" borderId="72" xfId="0" applyFont="1" applyBorder="1" applyProtection="1">
      <protection locked="0"/>
    </xf>
    <xf numFmtId="0" fontId="11" fillId="0" borderId="71" xfId="0" applyFont="1" applyBorder="1" applyProtection="1">
      <protection locked="0"/>
    </xf>
    <xf numFmtId="0" fontId="11" fillId="0" borderId="83" xfId="0" applyFont="1" applyBorder="1" applyProtection="1">
      <protection locked="0"/>
    </xf>
    <xf numFmtId="0" fontId="1" fillId="0" borderId="62" xfId="0" applyFont="1" applyBorder="1" applyProtection="1">
      <protection locked="0"/>
    </xf>
    <xf numFmtId="38" fontId="3" fillId="0" borderId="5" xfId="1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38" fontId="11" fillId="0" borderId="10" xfId="10" applyFont="1" applyBorder="1" applyAlignment="1" applyProtection="1">
      <alignment horizontal="distributed"/>
      <protection locked="0"/>
    </xf>
    <xf numFmtId="0" fontId="11" fillId="0" borderId="80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24" xfId="0" applyBorder="1" applyProtection="1">
      <protection locked="0"/>
    </xf>
    <xf numFmtId="0" fontId="3" fillId="0" borderId="14" xfId="0" applyFont="1" applyBorder="1" applyProtection="1">
      <protection locked="0"/>
    </xf>
    <xf numFmtId="38" fontId="11" fillId="0" borderId="25" xfId="10" applyFont="1" applyBorder="1" applyProtection="1">
      <protection locked="0"/>
    </xf>
    <xf numFmtId="0" fontId="0" fillId="0" borderId="33" xfId="0" applyBorder="1" applyAlignment="1" applyProtection="1">
      <alignment horizontal="distributed" justifyLastLine="1"/>
      <protection locked="0"/>
    </xf>
    <xf numFmtId="38" fontId="1" fillId="0" borderId="5" xfId="10" applyBorder="1" applyProtection="1">
      <protection locked="0"/>
    </xf>
    <xf numFmtId="0" fontId="0" fillId="0" borderId="19" xfId="0" applyBorder="1" applyProtection="1">
      <protection locked="0"/>
    </xf>
    <xf numFmtId="38" fontId="11" fillId="0" borderId="83" xfId="10" applyFont="1" applyBorder="1" applyProtection="1">
      <protection locked="0"/>
    </xf>
    <xf numFmtId="0" fontId="0" fillId="0" borderId="66" xfId="0" applyBorder="1" applyProtection="1">
      <protection locked="0"/>
    </xf>
    <xf numFmtId="0" fontId="8" fillId="0" borderId="18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181" fontId="8" fillId="0" borderId="18" xfId="0" applyNumberFormat="1" applyFont="1" applyBorder="1" applyAlignment="1">
      <alignment horizontal="left"/>
    </xf>
    <xf numFmtId="181" fontId="8" fillId="0" borderId="18" xfId="0" applyNumberFormat="1" applyFont="1" applyBorder="1" applyAlignment="1">
      <alignment horizontal="right"/>
    </xf>
    <xf numFmtId="181" fontId="8" fillId="0" borderId="18" xfId="0" applyNumberFormat="1" applyFont="1" applyBorder="1"/>
    <xf numFmtId="0" fontId="0" fillId="0" borderId="21" xfId="0" applyBorder="1" applyAlignment="1">
      <alignment horizontal="center"/>
    </xf>
    <xf numFmtId="37" fontId="0" fillId="0" borderId="87" xfId="0" applyNumberFormat="1" applyBorder="1" applyAlignment="1" applyProtection="1">
      <alignment horizontal="center" vertical="center"/>
      <protection locked="0"/>
    </xf>
    <xf numFmtId="0" fontId="0" fillId="0" borderId="88" xfId="0" applyBorder="1" applyProtection="1">
      <protection locked="0"/>
    </xf>
    <xf numFmtId="0" fontId="0" fillId="0" borderId="89" xfId="0" applyBorder="1" applyProtection="1">
      <protection locked="0"/>
    </xf>
    <xf numFmtId="0" fontId="0" fillId="0" borderId="18" xfId="0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6" xfId="0" applyBorder="1" applyProtection="1">
      <protection locked="0"/>
    </xf>
    <xf numFmtId="0" fontId="35" fillId="4" borderId="0" xfId="0" applyFont="1" applyFill="1" applyAlignment="1" applyProtection="1">
      <alignment horizontal="center"/>
      <protection locked="0"/>
    </xf>
    <xf numFmtId="0" fontId="35" fillId="5" borderId="0" xfId="0" applyFont="1" applyFill="1" applyAlignment="1" applyProtection="1">
      <alignment horizontal="center"/>
      <protection locked="0"/>
    </xf>
    <xf numFmtId="0" fontId="3" fillId="0" borderId="90" xfId="0" applyFont="1" applyBorder="1" applyAlignment="1" applyProtection="1">
      <alignment horizontal="center"/>
      <protection locked="0"/>
    </xf>
    <xf numFmtId="38" fontId="11" fillId="0" borderId="91" xfId="10" applyFont="1" applyBorder="1" applyProtection="1">
      <protection locked="0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justifyLastLine="1"/>
    </xf>
    <xf numFmtId="0" fontId="0" fillId="0" borderId="11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1" xfId="0" applyBorder="1" applyAlignment="1" applyProtection="1">
      <alignment horizontal="distributed" justifyLastLine="1"/>
      <protection locked="0"/>
    </xf>
    <xf numFmtId="38" fontId="0" fillId="0" borderId="21" xfId="0" applyNumberFormat="1" applyBorder="1" applyProtection="1">
      <protection locked="0"/>
    </xf>
    <xf numFmtId="0" fontId="22" fillId="0" borderId="25" xfId="0" applyFont="1" applyBorder="1" applyAlignment="1">
      <alignment horizontal="distributed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 applyAlignment="1" applyProtection="1">
      <alignment horizontal="distributed" justifyLastLine="1"/>
      <protection locked="0"/>
    </xf>
    <xf numFmtId="38" fontId="0" fillId="0" borderId="71" xfId="10" applyFont="1" applyBorder="1" applyProtection="1">
      <protection locked="0"/>
    </xf>
    <xf numFmtId="0" fontId="0" fillId="0" borderId="22" xfId="0" applyBorder="1" applyAlignment="1" applyProtection="1">
      <alignment horizontal="distributed" justifyLastLine="1"/>
      <protection locked="0"/>
    </xf>
    <xf numFmtId="0" fontId="0" fillId="0" borderId="75" xfId="0" applyBorder="1" applyAlignment="1" applyProtection="1">
      <alignment horizontal="distributed" justifyLastLine="1"/>
      <protection locked="0"/>
    </xf>
    <xf numFmtId="0" fontId="0" fillId="0" borderId="9" xfId="0" applyBorder="1" applyAlignment="1" applyProtection="1">
      <alignment shrinkToFit="1"/>
      <protection locked="0"/>
    </xf>
    <xf numFmtId="0" fontId="0" fillId="0" borderId="9" xfId="0" applyBorder="1" applyAlignment="1" applyProtection="1">
      <alignment horizontal="distributed" wrapText="1" justifyLastLine="1"/>
      <protection locked="0"/>
    </xf>
    <xf numFmtId="0" fontId="0" fillId="0" borderId="22" xfId="0" applyBorder="1" applyAlignment="1" applyProtection="1">
      <alignment horizontal="distributed" wrapText="1" justifyLastLine="1"/>
      <protection locked="0"/>
    </xf>
    <xf numFmtId="38" fontId="0" fillId="0" borderId="13" xfId="10" applyFont="1" applyBorder="1" applyProtection="1">
      <protection locked="0"/>
    </xf>
    <xf numFmtId="38" fontId="0" fillId="0" borderId="32" xfId="10" applyFont="1" applyBorder="1" applyProtection="1">
      <protection locked="0"/>
    </xf>
    <xf numFmtId="38" fontId="0" fillId="0" borderId="98" xfId="10" applyFont="1" applyBorder="1" applyProtection="1">
      <protection locked="0"/>
    </xf>
    <xf numFmtId="0" fontId="0" fillId="0" borderId="19" xfId="0" applyBorder="1" applyAlignment="1" applyProtection="1">
      <alignment horizontal="distributed" wrapText="1" justifyLastLine="1"/>
      <protection locked="0"/>
    </xf>
    <xf numFmtId="38" fontId="0" fillId="0" borderId="19" xfId="10" applyFont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 applyAlignment="1" applyProtection="1">
      <alignment horizontal="left" justifyLastLine="1"/>
      <protection locked="0"/>
    </xf>
    <xf numFmtId="38" fontId="0" fillId="0" borderId="18" xfId="10" applyFont="1" applyBorder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distributed" justifyLastLine="1"/>
      <protection locked="0"/>
    </xf>
    <xf numFmtId="38" fontId="0" fillId="0" borderId="0" xfId="10" applyFont="1" applyBorder="1" applyProtection="1">
      <protection locked="0"/>
    </xf>
    <xf numFmtId="0" fontId="0" fillId="0" borderId="0" xfId="0" applyAlignment="1" applyProtection="1">
      <alignment horizontal="left" justifyLastLine="1"/>
      <protection locked="0"/>
    </xf>
    <xf numFmtId="0" fontId="0" fillId="0" borderId="9" xfId="0" applyBorder="1" applyAlignment="1" applyProtection="1">
      <alignment horizontal="distributed"/>
      <protection locked="0"/>
    </xf>
    <xf numFmtId="38" fontId="0" fillId="0" borderId="5" xfId="10" applyFont="1" applyBorder="1" applyAlignment="1" applyProtection="1">
      <protection locked="0"/>
    </xf>
    <xf numFmtId="38" fontId="0" fillId="0" borderId="7" xfId="10" applyFont="1" applyBorder="1" applyAlignment="1" applyProtection="1">
      <protection locked="0"/>
    </xf>
    <xf numFmtId="38" fontId="0" fillId="0" borderId="7" xfId="10" applyFont="1" applyBorder="1" applyProtection="1">
      <protection locked="0"/>
    </xf>
    <xf numFmtId="0" fontId="0" fillId="0" borderId="6" xfId="0" applyBorder="1" applyAlignment="1" applyProtection="1">
      <alignment horizontal="distributed" justifyLastLine="1"/>
      <protection locked="0"/>
    </xf>
    <xf numFmtId="38" fontId="0" fillId="0" borderId="7" xfId="10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horizontal="distributed"/>
      <protection locked="0"/>
    </xf>
    <xf numFmtId="38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38" fontId="0" fillId="0" borderId="5" xfId="10" applyFont="1" applyBorder="1" applyAlignment="1" applyProtection="1">
      <alignment horizontal="right"/>
      <protection locked="0"/>
    </xf>
    <xf numFmtId="38" fontId="0" fillId="0" borderId="5" xfId="1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19" xfId="0" applyBorder="1" applyAlignment="1" applyProtection="1">
      <alignment horizontal="left"/>
      <protection locked="0"/>
    </xf>
    <xf numFmtId="38" fontId="0" fillId="0" borderId="0" xfId="1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3" fontId="11" fillId="0" borderId="10" xfId="0" applyNumberFormat="1" applyFont="1" applyBorder="1" applyProtection="1">
      <protection locked="0"/>
    </xf>
    <xf numFmtId="0" fontId="0" fillId="0" borderId="5" xfId="0" applyBorder="1" applyAlignment="1" applyProtection="1">
      <alignment horizontal="distributed"/>
      <protection locked="0"/>
    </xf>
    <xf numFmtId="0" fontId="0" fillId="0" borderId="19" xfId="0" applyBorder="1" applyAlignment="1" applyProtection="1">
      <alignment horizontal="left" justifyLastLine="1"/>
      <protection locked="0"/>
    </xf>
    <xf numFmtId="0" fontId="0" fillId="0" borderId="19" xfId="0" applyBorder="1" applyAlignment="1" applyProtection="1">
      <alignment horizontal="distributed" justifyLastLine="1"/>
      <protection locked="0"/>
    </xf>
    <xf numFmtId="0" fontId="0" fillId="0" borderId="18" xfId="0" applyBorder="1" applyAlignment="1" applyProtection="1">
      <alignment horizontal="distributed" justifyLastLine="1"/>
      <protection locked="0"/>
    </xf>
    <xf numFmtId="38" fontId="11" fillId="0" borderId="5" xfId="10" applyFont="1" applyBorder="1" applyAlignment="1" applyProtection="1">
      <alignment horizontal="left"/>
      <protection locked="0"/>
    </xf>
    <xf numFmtId="38" fontId="0" fillId="0" borderId="19" xfId="10" applyFont="1" applyBorder="1" applyAlignment="1" applyProtection="1">
      <protection locked="0"/>
    </xf>
    <xf numFmtId="0" fontId="3" fillId="0" borderId="18" xfId="0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3" fillId="0" borderId="0" xfId="0" applyFont="1" applyProtection="1">
      <protection locked="0"/>
    </xf>
    <xf numFmtId="38" fontId="3" fillId="0" borderId="7" xfId="1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distributed" justifyLastLine="1"/>
      <protection locked="0"/>
    </xf>
    <xf numFmtId="38" fontId="0" fillId="0" borderId="14" xfId="1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2" fillId="0" borderId="18" xfId="0" applyFont="1" applyBorder="1" applyProtection="1">
      <protection locked="0"/>
    </xf>
    <xf numFmtId="38" fontId="3" fillId="0" borderId="18" xfId="10" applyFont="1" applyBorder="1" applyAlignment="1" applyProtection="1">
      <alignment horizontal="center"/>
      <protection locked="0"/>
    </xf>
    <xf numFmtId="0" fontId="22" fillId="0" borderId="19" xfId="0" applyFont="1" applyBorder="1" applyProtection="1">
      <protection locked="0"/>
    </xf>
    <xf numFmtId="38" fontId="3" fillId="0" borderId="19" xfId="1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5" xfId="0" applyBorder="1" applyProtection="1">
      <protection locked="0"/>
    </xf>
    <xf numFmtId="38" fontId="0" fillId="0" borderId="5" xfId="0" applyNumberFormat="1" applyBorder="1" applyProtection="1">
      <protection locked="0"/>
    </xf>
    <xf numFmtId="0" fontId="21" fillId="0" borderId="19" xfId="0" applyFont="1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38" fontId="0" fillId="0" borderId="18" xfId="0" applyNumberFormat="1" applyBorder="1" applyProtection="1">
      <protection locked="0"/>
    </xf>
    <xf numFmtId="0" fontId="0" fillId="0" borderId="23" xfId="0" applyBorder="1" applyProtection="1">
      <protection locked="0"/>
    </xf>
    <xf numFmtId="38" fontId="10" fillId="0" borderId="19" xfId="10" applyFont="1" applyBorder="1" applyProtection="1">
      <protection locked="0"/>
    </xf>
    <xf numFmtId="38" fontId="3" fillId="0" borderId="0" xfId="10" applyFont="1" applyProtection="1">
      <protection locked="0"/>
    </xf>
    <xf numFmtId="38" fontId="0" fillId="0" borderId="90" xfId="10" applyFont="1" applyBorder="1" applyProtection="1">
      <protection locked="0"/>
    </xf>
    <xf numFmtId="38" fontId="0" fillId="0" borderId="13" xfId="10" applyFont="1" applyBorder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22" fillId="4" borderId="0" xfId="0" applyFont="1" applyFill="1" applyAlignment="1" applyProtection="1">
      <alignment horizontal="center"/>
      <protection locked="0"/>
    </xf>
    <xf numFmtId="0" fontId="22" fillId="5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20" xfId="0" applyBorder="1" applyAlignment="1" applyProtection="1">
      <alignment horizontal="distributed" justifyLastLine="1"/>
      <protection locked="0"/>
    </xf>
    <xf numFmtId="0" fontId="0" fillId="0" borderId="22" xfId="0" applyBorder="1" applyAlignment="1" applyProtection="1">
      <alignment horizontal="distributed"/>
      <protection locked="0"/>
    </xf>
    <xf numFmtId="38" fontId="1" fillId="0" borderId="13" xfId="10" applyBorder="1" applyProtection="1">
      <protection locked="0"/>
    </xf>
    <xf numFmtId="0" fontId="0" fillId="0" borderId="9" xfId="0" applyBorder="1" applyAlignment="1" applyProtection="1">
      <alignment horizontal="distributed" shrinkToFit="1"/>
      <protection locked="0"/>
    </xf>
    <xf numFmtId="0" fontId="0" fillId="0" borderId="20" xfId="0" applyBorder="1" applyProtection="1">
      <protection locked="0"/>
    </xf>
    <xf numFmtId="38" fontId="1" fillId="0" borderId="7" xfId="10" applyBorder="1" applyProtection="1">
      <protection locked="0"/>
    </xf>
    <xf numFmtId="0" fontId="1" fillId="0" borderId="9" xfId="0" applyFont="1" applyBorder="1" applyAlignment="1" applyProtection="1">
      <alignment horizontal="distributed" justifyLastLine="1"/>
      <protection locked="0"/>
    </xf>
    <xf numFmtId="38" fontId="1" fillId="0" borderId="14" xfId="10" applyBorder="1" applyProtection="1">
      <protection locked="0"/>
    </xf>
    <xf numFmtId="38" fontId="1" fillId="0" borderId="24" xfId="10" applyFont="1" applyBorder="1" applyProtection="1">
      <protection locked="0"/>
    </xf>
    <xf numFmtId="0" fontId="3" fillId="0" borderId="9" xfId="0" applyFont="1" applyBorder="1" applyAlignment="1" applyProtection="1">
      <alignment horizontal="distributed" justifyLastLine="1"/>
      <protection locked="0"/>
    </xf>
    <xf numFmtId="37" fontId="0" fillId="0" borderId="99" xfId="0" applyNumberFormat="1" applyBorder="1" applyProtection="1">
      <protection hidden="1"/>
    </xf>
    <xf numFmtId="0" fontId="3" fillId="0" borderId="100" xfId="0" applyFont="1" applyBorder="1" applyAlignment="1" applyProtection="1">
      <alignment horizontal="center"/>
      <protection hidden="1"/>
    </xf>
    <xf numFmtId="0" fontId="0" fillId="0" borderId="102" xfId="0" applyBorder="1" applyAlignment="1" applyProtection="1">
      <alignment horizontal="center"/>
      <protection hidden="1"/>
    </xf>
    <xf numFmtId="37" fontId="0" fillId="0" borderId="100" xfId="0" applyNumberFormat="1" applyBorder="1" applyProtection="1">
      <protection hidden="1"/>
    </xf>
    <xf numFmtId="38" fontId="0" fillId="0" borderId="102" xfId="0" applyNumberFormat="1" applyBorder="1" applyProtection="1">
      <protection hidden="1"/>
    </xf>
    <xf numFmtId="0" fontId="21" fillId="0" borderId="100" xfId="0" applyFont="1" applyBorder="1" applyAlignment="1" applyProtection="1">
      <alignment horizontal="center"/>
      <protection hidden="1"/>
    </xf>
    <xf numFmtId="0" fontId="0" fillId="0" borderId="102" xfId="0" applyBorder="1" applyProtection="1">
      <protection hidden="1"/>
    </xf>
    <xf numFmtId="0" fontId="3" fillId="0" borderId="103" xfId="0" applyFont="1" applyBorder="1" applyAlignment="1" applyProtection="1">
      <alignment horizontal="center"/>
      <protection hidden="1"/>
    </xf>
    <xf numFmtId="0" fontId="0" fillId="0" borderId="105" xfId="0" applyBorder="1" applyAlignment="1" applyProtection="1">
      <alignment horizontal="center"/>
      <protection hidden="1"/>
    </xf>
    <xf numFmtId="37" fontId="0" fillId="0" borderId="103" xfId="0" applyNumberFormat="1" applyBorder="1" applyProtection="1">
      <protection hidden="1"/>
    </xf>
    <xf numFmtId="38" fontId="0" fillId="0" borderId="105" xfId="0" applyNumberFormat="1" applyBorder="1" applyProtection="1">
      <protection hidden="1"/>
    </xf>
    <xf numFmtId="0" fontId="21" fillId="0" borderId="103" xfId="0" applyFont="1" applyBorder="1" applyAlignment="1" applyProtection="1">
      <alignment horizontal="center"/>
      <protection hidden="1"/>
    </xf>
    <xf numFmtId="0" fontId="0" fillId="0" borderId="105" xfId="0" applyBorder="1" applyProtection="1">
      <protection hidden="1"/>
    </xf>
    <xf numFmtId="0" fontId="0" fillId="0" borderId="107" xfId="0" applyBorder="1" applyProtection="1">
      <protection hidden="1"/>
    </xf>
    <xf numFmtId="38" fontId="0" fillId="0" borderId="108" xfId="10" applyFont="1" applyBorder="1" applyProtection="1">
      <protection hidden="1"/>
    </xf>
    <xf numFmtId="0" fontId="3" fillId="0" borderId="109" xfId="0" applyFont="1" applyBorder="1" applyAlignment="1" applyProtection="1">
      <alignment horizontal="center"/>
      <protection hidden="1"/>
    </xf>
    <xf numFmtId="0" fontId="0" fillId="0" borderId="111" xfId="0" applyBorder="1" applyAlignment="1" applyProtection="1">
      <alignment horizontal="center"/>
      <protection hidden="1"/>
    </xf>
    <xf numFmtId="37" fontId="0" fillId="0" borderId="109" xfId="0" applyNumberFormat="1" applyBorder="1" applyProtection="1">
      <protection hidden="1"/>
    </xf>
    <xf numFmtId="0" fontId="21" fillId="0" borderId="109" xfId="0" applyFont="1" applyBorder="1" applyAlignment="1" applyProtection="1">
      <alignment horizontal="center"/>
      <protection hidden="1"/>
    </xf>
    <xf numFmtId="0" fontId="0" fillId="0" borderId="111" xfId="0" applyBorder="1" applyProtection="1">
      <protection hidden="1"/>
    </xf>
    <xf numFmtId="0" fontId="0" fillId="0" borderId="114" xfId="0" applyBorder="1" applyProtection="1">
      <protection hidden="1"/>
    </xf>
    <xf numFmtId="38" fontId="0" fillId="0" borderId="115" xfId="10" applyFont="1" applyBorder="1" applyProtection="1">
      <protection hidden="1"/>
    </xf>
    <xf numFmtId="0" fontId="0" fillId="0" borderId="116" xfId="0" applyBorder="1" applyProtection="1">
      <protection locked="0"/>
    </xf>
    <xf numFmtId="0" fontId="0" fillId="0" borderId="117" xfId="0" applyBorder="1" applyProtection="1">
      <protection locked="0"/>
    </xf>
    <xf numFmtId="0" fontId="0" fillId="0" borderId="118" xfId="0" applyBorder="1" applyProtection="1">
      <protection locked="0"/>
    </xf>
    <xf numFmtId="38" fontId="0" fillId="0" borderId="119" xfId="10" applyFont="1" applyBorder="1" applyProtection="1">
      <protection locked="0"/>
    </xf>
    <xf numFmtId="38" fontId="0" fillId="0" borderId="88" xfId="10" applyFont="1" applyBorder="1" applyProtection="1">
      <protection locked="0"/>
    </xf>
    <xf numFmtId="38" fontId="19" fillId="0" borderId="88" xfId="10" applyFont="1" applyBorder="1" applyProtection="1">
      <protection locked="0"/>
    </xf>
    <xf numFmtId="38" fontId="0" fillId="0" borderId="89" xfId="10" applyFont="1" applyBorder="1" applyProtection="1">
      <protection locked="0"/>
    </xf>
    <xf numFmtId="180" fontId="11" fillId="0" borderId="79" xfId="10" applyNumberFormat="1" applyFont="1" applyBorder="1" applyProtection="1">
      <protection locked="0"/>
    </xf>
    <xf numFmtId="0" fontId="0" fillId="0" borderId="0" xfId="0" applyAlignment="1" applyProtection="1">
      <alignment horizontal="distributed" wrapText="1"/>
      <protection locked="0"/>
    </xf>
    <xf numFmtId="0" fontId="0" fillId="0" borderId="0" xfId="0" applyAlignment="1" applyProtection="1">
      <alignment horizontal="distributed" wrapText="1" justifyLastLine="1"/>
      <protection locked="0"/>
    </xf>
    <xf numFmtId="0" fontId="7" fillId="0" borderId="0" xfId="0" applyFont="1" applyProtection="1">
      <protection locked="0"/>
    </xf>
    <xf numFmtId="38" fontId="5" fillId="0" borderId="0" xfId="10" applyFont="1" applyProtection="1">
      <protection locked="0"/>
    </xf>
    <xf numFmtId="0" fontId="35" fillId="5" borderId="0" xfId="10" applyNumberFormat="1" applyFont="1" applyFill="1" applyBorder="1" applyAlignment="1" applyProtection="1">
      <alignment horizontal="center"/>
      <protection locked="0"/>
    </xf>
    <xf numFmtId="0" fontId="0" fillId="0" borderId="75" xfId="0" applyBorder="1" applyAlignment="1">
      <alignment horizontal="distributed" justifyLastLine="1"/>
    </xf>
    <xf numFmtId="38" fontId="0" fillId="0" borderId="32" xfId="10" applyFont="1" applyBorder="1"/>
    <xf numFmtId="0" fontId="0" fillId="0" borderId="90" xfId="0" applyBorder="1" applyProtection="1">
      <protection locked="0"/>
    </xf>
    <xf numFmtId="0" fontId="0" fillId="0" borderId="78" xfId="0" applyBorder="1" applyAlignment="1" applyProtection="1">
      <alignment horizontal="distributed" justifyLastLine="1"/>
      <protection locked="0"/>
    </xf>
    <xf numFmtId="38" fontId="10" fillId="0" borderId="81" xfId="10" applyFont="1" applyBorder="1" applyProtection="1">
      <protection locked="0"/>
    </xf>
    <xf numFmtId="38" fontId="36" fillId="0" borderId="5" xfId="10" applyFont="1" applyBorder="1" applyAlignment="1" applyProtection="1">
      <alignment horizontal="left"/>
      <protection locked="0"/>
    </xf>
    <xf numFmtId="0" fontId="0" fillId="0" borderId="9" xfId="0" applyBorder="1" applyAlignment="1">
      <alignment horizontal="distributed" justifyLastLine="1" shrinkToFit="1"/>
    </xf>
    <xf numFmtId="0" fontId="0" fillId="0" borderId="9" xfId="0" applyBorder="1" applyAlignment="1" applyProtection="1">
      <alignment horizontal="left"/>
      <protection locked="0"/>
    </xf>
    <xf numFmtId="0" fontId="0" fillId="4" borderId="45" xfId="0" applyFill="1" applyBorder="1" applyAlignment="1">
      <alignment horizontal="center"/>
    </xf>
    <xf numFmtId="38" fontId="11" fillId="0" borderId="120" xfId="10" applyFont="1" applyBorder="1"/>
    <xf numFmtId="0" fontId="0" fillId="0" borderId="67" xfId="0" applyBorder="1" applyAlignment="1" applyProtection="1">
      <alignment horizontal="distributed" justifyLastLine="1"/>
      <protection locked="0"/>
    </xf>
    <xf numFmtId="0" fontId="1" fillId="0" borderId="26" xfId="0" applyFont="1" applyBorder="1" applyAlignment="1">
      <alignment horizontal="distributed" justifyLastLine="1"/>
    </xf>
    <xf numFmtId="0" fontId="0" fillId="4" borderId="19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38" fontId="11" fillId="0" borderId="26" xfId="10" applyFont="1" applyBorder="1"/>
    <xf numFmtId="38" fontId="0" fillId="0" borderId="121" xfId="0" applyNumberFormat="1" applyBorder="1"/>
    <xf numFmtId="0" fontId="3" fillId="0" borderId="121" xfId="0" applyFont="1" applyBorder="1" applyAlignment="1">
      <alignment horizontal="center"/>
    </xf>
    <xf numFmtId="0" fontId="1" fillId="0" borderId="95" xfId="0" applyFont="1" applyBorder="1"/>
    <xf numFmtId="38" fontId="11" fillId="0" borderId="95" xfId="10" applyFont="1" applyBorder="1"/>
    <xf numFmtId="0" fontId="3" fillId="0" borderId="32" xfId="0" applyFont="1" applyBorder="1" applyAlignment="1" applyProtection="1">
      <alignment horizontal="center"/>
      <protection locked="0"/>
    </xf>
    <xf numFmtId="0" fontId="1" fillId="0" borderId="80" xfId="0" applyFont="1" applyBorder="1" applyProtection="1">
      <protection locked="0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1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8" fontId="10" fillId="0" borderId="60" xfId="10" applyFont="1" applyBorder="1"/>
    <xf numFmtId="0" fontId="0" fillId="6" borderId="76" xfId="0" applyFill="1" applyBorder="1" applyAlignment="1">
      <alignment horizontal="center"/>
    </xf>
    <xf numFmtId="0" fontId="3" fillId="5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distributed" wrapText="1"/>
    </xf>
    <xf numFmtId="38" fontId="1" fillId="0" borderId="0" xfId="10" applyFont="1" applyBorder="1"/>
    <xf numFmtId="38" fontId="1" fillId="0" borderId="0" xfId="10" applyBorder="1"/>
    <xf numFmtId="0" fontId="3" fillId="0" borderId="9" xfId="0" applyFont="1" applyBorder="1" applyAlignment="1">
      <alignment shrinkToFit="1"/>
    </xf>
    <xf numFmtId="0" fontId="22" fillId="0" borderId="0" xfId="0" applyFont="1" applyProtection="1">
      <protection locked="0"/>
    </xf>
    <xf numFmtId="0" fontId="1" fillId="4" borderId="0" xfId="13" applyFill="1" applyAlignment="1">
      <alignment horizontal="center"/>
    </xf>
    <xf numFmtId="0" fontId="1" fillId="5" borderId="0" xfId="13" applyFill="1" applyAlignment="1">
      <alignment horizontal="center"/>
    </xf>
    <xf numFmtId="0" fontId="1" fillId="0" borderId="0" xfId="13"/>
    <xf numFmtId="0" fontId="1" fillId="0" borderId="0" xfId="13" applyAlignment="1">
      <alignment horizontal="center"/>
    </xf>
    <xf numFmtId="0" fontId="21" fillId="0" borderId="0" xfId="13" applyFont="1"/>
    <xf numFmtId="181" fontId="8" fillId="0" borderId="18" xfId="13" applyNumberFormat="1" applyFont="1" applyBorder="1"/>
    <xf numFmtId="0" fontId="8" fillId="0" borderId="18" xfId="13" applyFont="1" applyBorder="1"/>
    <xf numFmtId="0" fontId="1" fillId="0" borderId="12" xfId="13" applyBorder="1"/>
    <xf numFmtId="0" fontId="23" fillId="4" borderId="0" xfId="13" applyFont="1" applyFill="1" applyAlignment="1">
      <alignment horizontal="center"/>
    </xf>
    <xf numFmtId="0" fontId="23" fillId="5" borderId="0" xfId="13" applyFont="1" applyFill="1" applyAlignment="1">
      <alignment horizontal="center"/>
    </xf>
    <xf numFmtId="0" fontId="1" fillId="4" borderId="0" xfId="13" applyFill="1" applyAlignment="1">
      <alignment horizontal="center" justifyLastLine="1"/>
    </xf>
    <xf numFmtId="0" fontId="1" fillId="5" borderId="0" xfId="13" applyFill="1" applyAlignment="1">
      <alignment horizontal="center" justifyLastLine="1"/>
    </xf>
    <xf numFmtId="0" fontId="1" fillId="0" borderId="19" xfId="13" applyBorder="1" applyProtection="1">
      <protection locked="0"/>
    </xf>
    <xf numFmtId="0" fontId="1" fillId="0" borderId="11" xfId="13" applyBorder="1"/>
    <xf numFmtId="0" fontId="1" fillId="0" borderId="16" xfId="13" applyBorder="1"/>
    <xf numFmtId="0" fontId="1" fillId="4" borderId="0" xfId="13" applyFill="1" applyAlignment="1" applyProtection="1">
      <alignment horizontal="center"/>
      <protection locked="0"/>
    </xf>
    <xf numFmtId="0" fontId="1" fillId="5" borderId="0" xfId="13" applyFill="1" applyAlignment="1" applyProtection="1">
      <alignment horizontal="center"/>
      <protection locked="0"/>
    </xf>
    <xf numFmtId="0" fontId="1" fillId="0" borderId="18" xfId="13" applyBorder="1"/>
    <xf numFmtId="0" fontId="1" fillId="0" borderId="26" xfId="13" applyBorder="1" applyProtection="1">
      <protection locked="0"/>
    </xf>
    <xf numFmtId="0" fontId="1" fillId="0" borderId="16" xfId="13" applyBorder="1" applyProtection="1">
      <protection locked="0"/>
    </xf>
    <xf numFmtId="0" fontId="11" fillId="0" borderId="17" xfId="13" applyFont="1" applyBorder="1"/>
    <xf numFmtId="0" fontId="1" fillId="4" borderId="0" xfId="13" applyFill="1" applyAlignment="1">
      <alignment horizontal="center" wrapText="1" justifyLastLine="1"/>
    </xf>
    <xf numFmtId="0" fontId="1" fillId="5" borderId="0" xfId="13" applyFill="1" applyAlignment="1">
      <alignment horizontal="center" wrapText="1" justifyLastLine="1"/>
    </xf>
    <xf numFmtId="0" fontId="1" fillId="0" borderId="20" xfId="13" applyBorder="1" applyAlignment="1">
      <alignment horizontal="distributed" wrapText="1" justifyLastLine="1"/>
    </xf>
    <xf numFmtId="0" fontId="1" fillId="0" borderId="24" xfId="13" applyBorder="1" applyAlignment="1">
      <alignment horizontal="distributed"/>
    </xf>
    <xf numFmtId="0" fontId="3" fillId="0" borderId="24" xfId="13" applyFont="1" applyBorder="1" applyAlignment="1">
      <alignment horizontal="distributed"/>
    </xf>
    <xf numFmtId="0" fontId="1" fillId="0" borderId="25" xfId="13" applyBorder="1" applyAlignment="1">
      <alignment horizontal="distributed"/>
    </xf>
    <xf numFmtId="0" fontId="1" fillId="0" borderId="26" xfId="13" applyBorder="1" applyAlignment="1">
      <alignment horizontal="distributed"/>
    </xf>
    <xf numFmtId="0" fontId="5" fillId="0" borderId="18" xfId="13" applyFont="1" applyBorder="1"/>
    <xf numFmtId="0" fontId="5" fillId="0" borderId="18" xfId="13" applyFont="1" applyBorder="1" applyAlignment="1">
      <alignment horizontal="distributed"/>
    </xf>
    <xf numFmtId="0" fontId="3" fillId="0" borderId="0" xfId="13" applyFont="1" applyAlignment="1">
      <alignment horizontal="distributed"/>
    </xf>
    <xf numFmtId="0" fontId="1" fillId="0" borderId="0" xfId="13" applyAlignment="1">
      <alignment horizontal="distributed"/>
    </xf>
    <xf numFmtId="0" fontId="1" fillId="0" borderId="18" xfId="13" applyBorder="1" applyAlignment="1">
      <alignment horizontal="distributed" justifyLastLine="1"/>
    </xf>
    <xf numFmtId="0" fontId="1" fillId="0" borderId="18" xfId="13" applyBorder="1" applyAlignment="1">
      <alignment horizontal="distributed"/>
    </xf>
    <xf numFmtId="0" fontId="3" fillId="0" borderId="18" xfId="13" applyFont="1" applyBorder="1" applyAlignment="1">
      <alignment horizontal="distributed"/>
    </xf>
    <xf numFmtId="0" fontId="1" fillId="4" borderId="0" xfId="13" applyFill="1" applyAlignment="1">
      <alignment horizontal="center" wrapText="1"/>
    </xf>
    <xf numFmtId="0" fontId="1" fillId="5" borderId="0" xfId="13" applyFill="1" applyAlignment="1">
      <alignment horizontal="center" wrapText="1"/>
    </xf>
    <xf numFmtId="0" fontId="1" fillId="0" borderId="11" xfId="13" applyBorder="1" applyProtection="1">
      <protection locked="0"/>
    </xf>
    <xf numFmtId="0" fontId="1" fillId="0" borderId="6" xfId="13" applyBorder="1" applyAlignment="1">
      <alignment horizontal="distributed"/>
    </xf>
    <xf numFmtId="38" fontId="11" fillId="0" borderId="14" xfId="14" applyFont="1" applyBorder="1" applyAlignment="1" applyProtection="1">
      <protection locked="0"/>
    </xf>
    <xf numFmtId="0" fontId="1" fillId="4" borderId="0" xfId="14" applyNumberFormat="1" applyFont="1" applyFill="1" applyBorder="1" applyAlignment="1">
      <alignment horizontal="center"/>
    </xf>
    <xf numFmtId="0" fontId="1" fillId="5" borderId="78" xfId="14" applyNumberFormat="1" applyFont="1" applyFill="1" applyBorder="1" applyAlignment="1">
      <alignment horizontal="center"/>
    </xf>
    <xf numFmtId="0" fontId="0" fillId="0" borderId="6" xfId="13" applyFont="1" applyBorder="1" applyAlignment="1">
      <alignment horizontal="distributed"/>
    </xf>
    <xf numFmtId="38" fontId="1" fillId="0" borderId="14" xfId="14" applyBorder="1" applyAlignment="1"/>
    <xf numFmtId="0" fontId="1" fillId="5" borderId="0" xfId="14" applyNumberFormat="1" applyFont="1" applyFill="1" applyBorder="1" applyAlignment="1">
      <alignment horizontal="center"/>
    </xf>
    <xf numFmtId="0" fontId="1" fillId="0" borderId="9" xfId="13" applyBorder="1" applyAlignment="1">
      <alignment horizontal="distributed"/>
    </xf>
    <xf numFmtId="38" fontId="1" fillId="0" borderId="5" xfId="14" applyFont="1" applyBorder="1" applyAlignment="1"/>
    <xf numFmtId="0" fontId="1" fillId="0" borderId="21" xfId="13" applyBorder="1" applyProtection="1">
      <protection locked="0"/>
    </xf>
    <xf numFmtId="0" fontId="1" fillId="0" borderId="23" xfId="13" applyBorder="1" applyAlignment="1">
      <alignment horizontal="distributed"/>
    </xf>
    <xf numFmtId="38" fontId="1" fillId="0" borderId="71" xfId="14" applyBorder="1" applyAlignment="1"/>
    <xf numFmtId="38" fontId="11" fillId="0" borderId="5" xfId="14" applyFont="1" applyBorder="1" applyAlignment="1" applyProtection="1">
      <protection locked="0"/>
    </xf>
    <xf numFmtId="0" fontId="0" fillId="0" borderId="9" xfId="13" applyFont="1" applyBorder="1" applyAlignment="1">
      <alignment horizontal="distributed"/>
    </xf>
    <xf numFmtId="38" fontId="1" fillId="0" borderId="5" xfId="14" applyBorder="1" applyAlignment="1"/>
    <xf numFmtId="0" fontId="1" fillId="0" borderId="5" xfId="13" applyBorder="1" applyProtection="1">
      <protection locked="0"/>
    </xf>
    <xf numFmtId="38" fontId="11" fillId="0" borderId="10" xfId="14" applyFont="1" applyBorder="1" applyAlignment="1" applyProtection="1">
      <protection locked="0"/>
    </xf>
    <xf numFmtId="38" fontId="1" fillId="0" borderId="13" xfId="14" applyBorder="1" applyAlignment="1"/>
    <xf numFmtId="0" fontId="11" fillId="0" borderId="10" xfId="13" applyFont="1" applyBorder="1" applyProtection="1">
      <protection locked="0"/>
    </xf>
    <xf numFmtId="38" fontId="11" fillId="0" borderId="79" xfId="14" applyFont="1" applyBorder="1" applyAlignment="1" applyProtection="1">
      <protection locked="0"/>
    </xf>
    <xf numFmtId="0" fontId="1" fillId="0" borderId="27" xfId="13" applyBorder="1" applyAlignment="1">
      <alignment horizontal="distributed" justifyLastLine="1"/>
    </xf>
    <xf numFmtId="38" fontId="1" fillId="0" borderId="28" xfId="14" applyFont="1" applyBorder="1" applyAlignment="1"/>
    <xf numFmtId="0" fontId="1" fillId="0" borderId="34" xfId="13" applyBorder="1"/>
    <xf numFmtId="38" fontId="11" fillId="0" borderId="29" xfId="14" applyFont="1" applyBorder="1" applyAlignment="1"/>
    <xf numFmtId="0" fontId="1" fillId="0" borderId="9" xfId="13" applyBorder="1" applyAlignment="1">
      <alignment horizontal="distributed" shrinkToFit="1"/>
    </xf>
    <xf numFmtId="0" fontId="3" fillId="0" borderId="28" xfId="13" applyFont="1" applyBorder="1"/>
    <xf numFmtId="38" fontId="1" fillId="0" borderId="7" xfId="14" applyBorder="1" applyAlignment="1"/>
    <xf numFmtId="0" fontId="0" fillId="0" borderId="23" xfId="13" applyFont="1" applyBorder="1" applyAlignment="1">
      <alignment horizontal="distributed"/>
    </xf>
    <xf numFmtId="38" fontId="1" fillId="0" borderId="5" xfId="14" applyBorder="1" applyAlignment="1" applyProtection="1">
      <protection locked="0"/>
    </xf>
    <xf numFmtId="0" fontId="1" fillId="0" borderId="9" xfId="13" applyBorder="1" applyAlignment="1" applyProtection="1">
      <alignment horizontal="distributed" justifyLastLine="1"/>
      <protection locked="0"/>
    </xf>
    <xf numFmtId="0" fontId="1" fillId="0" borderId="35" xfId="13" applyBorder="1" applyAlignment="1">
      <alignment horizontal="right" justifyLastLine="1"/>
    </xf>
    <xf numFmtId="0" fontId="1" fillId="0" borderId="5" xfId="13" applyBorder="1"/>
    <xf numFmtId="0" fontId="11" fillId="0" borderId="80" xfId="13" applyFont="1" applyBorder="1" applyProtection="1">
      <protection locked="0"/>
    </xf>
    <xf numFmtId="0" fontId="1" fillId="0" borderId="0" xfId="13" applyProtection="1">
      <protection locked="0"/>
    </xf>
    <xf numFmtId="0" fontId="3" fillId="0" borderId="0" xfId="13" applyFont="1" applyProtection="1">
      <protection locked="0"/>
    </xf>
    <xf numFmtId="0" fontId="3" fillId="0" borderId="0" xfId="13" applyFont="1" applyAlignment="1" applyProtection="1">
      <alignment horizontal="right"/>
      <protection locked="0"/>
    </xf>
    <xf numFmtId="38" fontId="1" fillId="0" borderId="68" xfId="14" applyFont="1" applyBorder="1" applyAlignment="1"/>
    <xf numFmtId="0" fontId="1" fillId="0" borderId="0" xfId="13" applyAlignment="1" applyProtection="1">
      <alignment horizontal="distributed" wrapText="1"/>
      <protection locked="0"/>
    </xf>
    <xf numFmtId="38" fontId="11" fillId="0" borderId="3" xfId="13" applyNumberFormat="1" applyFont="1" applyBorder="1"/>
    <xf numFmtId="0" fontId="0" fillId="0" borderId="9" xfId="0" applyBorder="1" applyAlignment="1" applyProtection="1">
      <alignment horizontal="distributed" justifyLastLine="1" shrinkToFit="1"/>
      <protection locked="0"/>
    </xf>
    <xf numFmtId="38" fontId="11" fillId="0" borderId="2" xfId="10" applyFont="1" applyBorder="1"/>
    <xf numFmtId="38" fontId="0" fillId="0" borderId="90" xfId="10" applyFont="1" applyBorder="1"/>
    <xf numFmtId="0" fontId="0" fillId="0" borderId="86" xfId="0" applyBorder="1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1" fillId="0" borderId="19" xfId="0" applyFont="1" applyBorder="1" applyAlignment="1">
      <alignment horizontal="distributed" justifyLastLine="1"/>
    </xf>
    <xf numFmtId="0" fontId="3" fillId="0" borderId="19" xfId="0" applyFont="1" applyBorder="1" applyAlignment="1">
      <alignment vertical="center"/>
    </xf>
    <xf numFmtId="0" fontId="21" fillId="0" borderId="18" xfId="15" applyNumberFormat="1" applyFont="1" applyBorder="1" applyAlignment="1" applyProtection="1">
      <protection locked="0"/>
    </xf>
    <xf numFmtId="0" fontId="21" fillId="0" borderId="18" xfId="0" applyFont="1" applyBorder="1" applyProtection="1">
      <protection locked="0"/>
    </xf>
    <xf numFmtId="0" fontId="21" fillId="0" borderId="18" xfId="0" applyFont="1" applyBorder="1" applyAlignment="1" applyProtection="1">
      <alignment shrinkToFit="1"/>
      <protection locked="0"/>
    </xf>
    <xf numFmtId="0" fontId="21" fillId="0" borderId="18" xfId="15" applyNumberFormat="1" applyFont="1" applyBorder="1" applyAlignment="1" applyProtection="1">
      <alignment shrinkToFit="1"/>
      <protection locked="0"/>
    </xf>
    <xf numFmtId="20" fontId="0" fillId="0" borderId="0" xfId="0" applyNumberFormat="1" applyProtection="1">
      <protection locked="0"/>
    </xf>
    <xf numFmtId="0" fontId="4" fillId="0" borderId="0" xfId="0" applyFont="1"/>
    <xf numFmtId="0" fontId="3" fillId="0" borderId="6" xfId="0" applyFont="1" applyBorder="1" applyAlignment="1">
      <alignment horizontal="distributed"/>
    </xf>
    <xf numFmtId="0" fontId="5" fillId="0" borderId="2" xfId="0" applyFont="1" applyBorder="1"/>
    <xf numFmtId="0" fontId="5" fillId="0" borderId="2" xfId="0" applyFont="1" applyBorder="1" applyAlignment="1">
      <alignment horizontal="distributed"/>
    </xf>
    <xf numFmtId="0" fontId="3" fillId="0" borderId="2" xfId="0" applyFont="1" applyBorder="1" applyAlignment="1">
      <alignment horizontal="distributed"/>
    </xf>
    <xf numFmtId="0" fontId="0" fillId="0" borderId="0" xfId="0" applyAlignment="1" applyProtection="1">
      <alignment horizontal="left" indent="1"/>
      <protection locked="0"/>
    </xf>
    <xf numFmtId="0" fontId="8" fillId="0" borderId="9" xfId="0" applyFont="1" applyBorder="1" applyAlignment="1">
      <alignment horizontal="distributed" justifyLastLine="1"/>
    </xf>
    <xf numFmtId="0" fontId="8" fillId="0" borderId="6" xfId="0" applyFont="1" applyBorder="1" applyAlignment="1">
      <alignment horizontal="distributed" justifyLastLine="1"/>
    </xf>
    <xf numFmtId="38" fontId="11" fillId="0" borderId="18" xfId="10" applyFont="1" applyBorder="1" applyProtection="1">
      <protection locked="0"/>
    </xf>
    <xf numFmtId="37" fontId="11" fillId="0" borderId="2" xfId="0" applyNumberFormat="1" applyFont="1" applyBorder="1" applyProtection="1">
      <protection locked="0"/>
    </xf>
    <xf numFmtId="0" fontId="0" fillId="0" borderId="6" xfId="0" applyBorder="1" applyAlignment="1" applyProtection="1">
      <alignment horizontal="distributed" wrapText="1" justifyLastLine="1"/>
      <protection locked="0"/>
    </xf>
    <xf numFmtId="38" fontId="0" fillId="0" borderId="7" xfId="10" applyFont="1" applyBorder="1" applyAlignment="1" applyProtection="1">
      <alignment horizontal="distributed" justifyLastLine="1"/>
      <protection locked="0"/>
    </xf>
    <xf numFmtId="38" fontId="0" fillId="0" borderId="5" xfId="10" applyFont="1" applyBorder="1" applyAlignment="1" applyProtection="1">
      <alignment horizontal="distributed" justifyLastLine="1"/>
      <protection locked="0"/>
    </xf>
    <xf numFmtId="0" fontId="3" fillId="0" borderId="6" xfId="0" applyFont="1" applyBorder="1" applyAlignment="1" applyProtection="1">
      <alignment horizontal="distributed" justifyLastLine="1"/>
      <protection locked="0"/>
    </xf>
    <xf numFmtId="0" fontId="0" fillId="0" borderId="12" xfId="0" applyBorder="1" applyProtection="1">
      <protection locked="0"/>
    </xf>
    <xf numFmtId="0" fontId="0" fillId="5" borderId="31" xfId="0" applyFill="1" applyBorder="1" applyAlignment="1" applyProtection="1">
      <alignment horizontal="center"/>
      <protection locked="0"/>
    </xf>
    <xf numFmtId="38" fontId="0" fillId="0" borderId="5" xfId="10" applyFont="1" applyBorder="1" applyAlignment="1" applyProtection="1">
      <alignment horizontal="centerContinuous"/>
      <protection locked="0"/>
    </xf>
    <xf numFmtId="0" fontId="0" fillId="0" borderId="27" xfId="0" applyBorder="1" applyAlignment="1" applyProtection="1">
      <alignment horizontal="distributed" justifyLastLine="1"/>
      <protection locked="0"/>
    </xf>
    <xf numFmtId="38" fontId="0" fillId="0" borderId="28" xfId="10" applyFont="1" applyBorder="1" applyProtection="1">
      <protection locked="0"/>
    </xf>
    <xf numFmtId="0" fontId="3" fillId="0" borderId="28" xfId="0" applyFont="1" applyBorder="1" applyAlignment="1" applyProtection="1">
      <alignment horizontal="center"/>
      <protection locked="0"/>
    </xf>
    <xf numFmtId="38" fontId="11" fillId="0" borderId="29" xfId="10" applyFont="1" applyBorder="1" applyProtection="1">
      <protection locked="0"/>
    </xf>
    <xf numFmtId="0" fontId="0" fillId="4" borderId="0" xfId="0" applyFill="1" applyAlignment="1" applyProtection="1">
      <alignment horizontal="center"/>
      <protection locked="0" hidden="1"/>
    </xf>
    <xf numFmtId="0" fontId="0" fillId="5" borderId="0" xfId="0" applyFill="1" applyAlignment="1" applyProtection="1">
      <alignment horizontal="center"/>
      <protection locked="0" hidden="1"/>
    </xf>
    <xf numFmtId="0" fontId="0" fillId="4" borderId="45" xfId="0" applyFill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left"/>
      <protection locked="0"/>
    </xf>
    <xf numFmtId="38" fontId="0" fillId="0" borderId="14" xfId="10" applyFont="1" applyBorder="1" applyAlignment="1" applyProtection="1">
      <alignment horizontal="center"/>
      <protection locked="0"/>
    </xf>
    <xf numFmtId="38" fontId="1" fillId="0" borderId="5" xfId="10" applyFont="1" applyBorder="1" applyAlignment="1" applyProtection="1">
      <alignment horizontal="right"/>
      <protection locked="0"/>
    </xf>
    <xf numFmtId="0" fontId="0" fillId="0" borderId="127" xfId="0" applyBorder="1" applyAlignment="1" applyProtection="1">
      <alignment horizontal="distributed" wrapText="1"/>
      <protection locked="0"/>
    </xf>
    <xf numFmtId="38" fontId="1" fillId="0" borderId="98" xfId="10" applyBorder="1" applyProtection="1">
      <protection locked="0"/>
    </xf>
    <xf numFmtId="180" fontId="11" fillId="0" borderId="18" xfId="10" applyNumberFormat="1" applyFont="1" applyBorder="1" applyProtection="1">
      <protection locked="0"/>
    </xf>
    <xf numFmtId="38" fontId="1" fillId="0" borderId="71" xfId="10" applyBorder="1" applyProtection="1">
      <protection locked="0"/>
    </xf>
    <xf numFmtId="38" fontId="1" fillId="0" borderId="71" xfId="10" applyFont="1" applyBorder="1" applyAlignment="1" applyProtection="1">
      <alignment horizontal="distributed" justifyLastLine="1"/>
      <protection locked="0"/>
    </xf>
    <xf numFmtId="0" fontId="1" fillId="0" borderId="9" xfId="0" applyFont="1" applyBorder="1" applyAlignment="1" applyProtection="1">
      <alignment horizontal="distributed"/>
      <protection locked="0"/>
    </xf>
    <xf numFmtId="38" fontId="1" fillId="0" borderId="5" xfId="10" applyFont="1" applyBorder="1" applyAlignment="1" applyProtection="1">
      <protection locked="0"/>
    </xf>
    <xf numFmtId="38" fontId="1" fillId="0" borderId="5" xfId="10" applyFont="1" applyBorder="1" applyAlignment="1" applyProtection="1">
      <alignment horizontal="distributed" justifyLastLine="1"/>
      <protection locked="0"/>
    </xf>
    <xf numFmtId="38" fontId="1" fillId="0" borderId="22" xfId="10" applyBorder="1" applyProtection="1">
      <protection locked="0"/>
    </xf>
    <xf numFmtId="38" fontId="1" fillId="0" borderId="5" xfId="10" applyFont="1" applyBorder="1" applyProtection="1">
      <protection locked="0"/>
    </xf>
    <xf numFmtId="0" fontId="1" fillId="0" borderId="9" xfId="13" applyBorder="1" applyAlignment="1" applyProtection="1">
      <alignment horizontal="distributed"/>
      <protection locked="0"/>
    </xf>
    <xf numFmtId="38" fontId="1" fillId="0" borderId="71" xfId="14" applyBorder="1" applyAlignment="1" applyProtection="1">
      <protection locked="0"/>
    </xf>
    <xf numFmtId="38" fontId="1" fillId="0" borderId="5" xfId="14" applyFont="1" applyBorder="1" applyAlignment="1" applyProtection="1">
      <protection locked="0"/>
    </xf>
    <xf numFmtId="38" fontId="11" fillId="0" borderId="18" xfId="14" applyFont="1" applyBorder="1" applyAlignment="1" applyProtection="1">
      <protection locked="0"/>
    </xf>
    <xf numFmtId="37" fontId="11" fillId="0" borderId="2" xfId="13" applyNumberFormat="1" applyFont="1" applyBorder="1" applyProtection="1">
      <protection locked="0"/>
    </xf>
    <xf numFmtId="0" fontId="1" fillId="0" borderId="22" xfId="13" applyBorder="1" applyAlignment="1" applyProtection="1">
      <alignment horizontal="distributed"/>
      <protection locked="0"/>
    </xf>
    <xf numFmtId="0" fontId="0" fillId="0" borderId="9" xfId="0" applyBorder="1" applyAlignment="1">
      <alignment horizontal="distributed" wrapText="1" justifyLastLine="1" shrinkToFit="1"/>
    </xf>
    <xf numFmtId="0" fontId="3" fillId="0" borderId="23" xfId="0" applyFont="1" applyBorder="1" applyAlignment="1">
      <alignment horizontal="distributed" justifyLastLine="1"/>
    </xf>
    <xf numFmtId="0" fontId="0" fillId="0" borderId="19" xfId="0" applyBorder="1" applyAlignment="1">
      <alignment horizontal="left"/>
    </xf>
    <xf numFmtId="20" fontId="0" fillId="0" borderId="0" xfId="0" applyNumberFormat="1"/>
    <xf numFmtId="0" fontId="0" fillId="0" borderId="3" xfId="13" applyFont="1" applyBorder="1" applyAlignment="1">
      <alignment horizontal="distributed" justifyLastLine="1"/>
    </xf>
    <xf numFmtId="38" fontId="0" fillId="0" borderId="5" xfId="10" applyFont="1" applyBorder="1" applyAlignment="1" applyProtection="1">
      <alignment horizontal="center"/>
    </xf>
    <xf numFmtId="0" fontId="8" fillId="0" borderId="9" xfId="0" applyFont="1" applyBorder="1" applyAlignment="1">
      <alignment horizontal="distributed" wrapText="1"/>
    </xf>
    <xf numFmtId="0" fontId="21" fillId="0" borderId="6" xfId="13" applyFont="1" applyBorder="1" applyAlignment="1">
      <alignment horizontal="distributed"/>
    </xf>
    <xf numFmtId="0" fontId="0" fillId="0" borderId="18" xfId="0" applyBorder="1" applyAlignment="1">
      <alignment justifyLastLine="1"/>
    </xf>
    <xf numFmtId="0" fontId="0" fillId="0" borderId="3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justifyLastLine="1"/>
    </xf>
    <xf numFmtId="0" fontId="0" fillId="0" borderId="19" xfId="0" applyBorder="1" applyAlignment="1" applyProtection="1">
      <alignment justifyLastLine="1"/>
      <protection locked="0"/>
    </xf>
    <xf numFmtId="0" fontId="0" fillId="0" borderId="19" xfId="0" applyBorder="1" applyAlignment="1" applyProtection="1">
      <alignment horizontal="center" justifyLastLine="1"/>
      <protection locked="0"/>
    </xf>
    <xf numFmtId="0" fontId="0" fillId="0" borderId="7" xfId="0" applyBorder="1" applyAlignment="1" applyProtection="1">
      <alignment horizontal="center" wrapText="1" justifyLastLine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/>
      <protection locked="0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0" xfId="0" applyBorder="1" applyAlignment="1" applyProtection="1">
      <alignment horizontal="center" vertical="center"/>
      <protection locked="0"/>
    </xf>
    <xf numFmtId="38" fontId="0" fillId="0" borderId="28" xfId="10" applyFont="1" applyBorder="1" applyAlignment="1">
      <alignment horizontal="center"/>
    </xf>
    <xf numFmtId="38" fontId="0" fillId="0" borderId="19" xfId="10" applyFont="1" applyBorder="1" applyAlignment="1" applyProtection="1">
      <alignment horizontal="center"/>
      <protection locked="0"/>
    </xf>
    <xf numFmtId="38" fontId="0" fillId="0" borderId="18" xfId="10" applyFont="1" applyBorder="1" applyAlignment="1">
      <alignment horizontal="center"/>
    </xf>
    <xf numFmtId="38" fontId="0" fillId="0" borderId="18" xfId="10" applyFont="1" applyBorder="1" applyAlignment="1" applyProtection="1">
      <alignment horizontal="center"/>
      <protection locked="0"/>
    </xf>
    <xf numFmtId="0" fontId="8" fillId="0" borderId="28" xfId="0" applyFont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90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justifyLastLine="1"/>
      <protection locked="0"/>
    </xf>
    <xf numFmtId="0" fontId="0" fillId="0" borderId="32" xfId="0" applyBorder="1" applyAlignment="1" applyProtection="1">
      <alignment horizontal="center" justifyLastLine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84" xfId="0" applyBorder="1" applyAlignment="1" applyProtection="1">
      <alignment horizontal="center" justifyLastLine="1"/>
      <protection locked="0"/>
    </xf>
    <xf numFmtId="0" fontId="0" fillId="0" borderId="33" xfId="0" applyBorder="1" applyAlignment="1" applyProtection="1">
      <alignment horizontal="center" justifyLastLine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justifyLastLine="1"/>
      <protection locked="0"/>
    </xf>
    <xf numFmtId="0" fontId="0" fillId="0" borderId="7" xfId="0" applyBorder="1" applyAlignment="1" applyProtection="1">
      <alignment horizontal="center" justifyLastLine="1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1" fillId="0" borderId="14" xfId="13" applyBorder="1" applyAlignment="1" applyProtection="1">
      <alignment horizontal="center" justifyLastLine="1"/>
      <protection locked="0"/>
    </xf>
    <xf numFmtId="0" fontId="1" fillId="0" borderId="5" xfId="13" applyBorder="1" applyAlignment="1" applyProtection="1">
      <alignment horizontal="center" justifyLastLine="1"/>
      <protection locked="0"/>
    </xf>
    <xf numFmtId="0" fontId="1" fillId="0" borderId="7" xfId="13" applyBorder="1" applyAlignment="1" applyProtection="1">
      <alignment horizontal="center" justifyLastLine="1"/>
      <protection locked="0"/>
    </xf>
    <xf numFmtId="0" fontId="1" fillId="0" borderId="13" xfId="13" applyBorder="1" applyAlignment="1" applyProtection="1">
      <alignment horizontal="center" justifyLastLine="1"/>
      <protection locked="0"/>
    </xf>
    <xf numFmtId="0" fontId="1" fillId="0" borderId="32" xfId="13" applyBorder="1" applyAlignment="1" applyProtection="1">
      <alignment horizontal="center" justifyLastLine="1"/>
      <protection locked="0"/>
    </xf>
    <xf numFmtId="0" fontId="1" fillId="0" borderId="14" xfId="13" applyBorder="1" applyAlignment="1" applyProtection="1">
      <alignment horizontal="center"/>
      <protection locked="0"/>
    </xf>
    <xf numFmtId="0" fontId="1" fillId="0" borderId="5" xfId="13" applyBorder="1" applyAlignment="1" applyProtection="1">
      <alignment horizontal="center"/>
      <protection locked="0"/>
    </xf>
    <xf numFmtId="0" fontId="1" fillId="0" borderId="19" xfId="13" applyBorder="1" applyAlignment="1" applyProtection="1">
      <alignment horizontal="center"/>
      <protection locked="0"/>
    </xf>
    <xf numFmtId="0" fontId="1" fillId="0" borderId="71" xfId="13" applyBorder="1" applyAlignment="1" applyProtection="1">
      <alignment horizontal="center"/>
      <protection locked="0"/>
    </xf>
    <xf numFmtId="0" fontId="1" fillId="0" borderId="7" xfId="13" applyBorder="1" applyAlignment="1" applyProtection="1">
      <alignment horizontal="center"/>
      <protection locked="0"/>
    </xf>
    <xf numFmtId="0" fontId="1" fillId="0" borderId="24" xfId="13" applyBorder="1" applyAlignment="1" applyProtection="1">
      <alignment horizontal="center"/>
      <protection locked="0"/>
    </xf>
    <xf numFmtId="0" fontId="1" fillId="0" borderId="13" xfId="13" applyBorder="1" applyAlignment="1" applyProtection="1">
      <alignment horizontal="center"/>
      <protection locked="0"/>
    </xf>
    <xf numFmtId="38" fontId="19" fillId="0" borderId="100" xfId="0" applyNumberFormat="1" applyFont="1" applyBorder="1" applyProtection="1">
      <protection hidden="1"/>
    </xf>
    <xf numFmtId="38" fontId="19" fillId="0" borderId="103" xfId="0" applyNumberFormat="1" applyFont="1" applyBorder="1" applyProtection="1">
      <protection hidden="1"/>
    </xf>
    <xf numFmtId="38" fontId="19" fillId="0" borderId="109" xfId="0" applyNumberFormat="1" applyFont="1" applyBorder="1" applyProtection="1">
      <protection hidden="1"/>
    </xf>
    <xf numFmtId="38" fontId="19" fillId="0" borderId="108" xfId="10" applyFont="1" applyBorder="1" applyProtection="1">
      <protection hidden="1"/>
    </xf>
    <xf numFmtId="38" fontId="29" fillId="0" borderId="108" xfId="10" applyFont="1" applyBorder="1" applyProtection="1">
      <protection hidden="1"/>
    </xf>
    <xf numFmtId="38" fontId="29" fillId="0" borderId="115" xfId="10" applyFont="1" applyBorder="1" applyProtection="1">
      <protection hidden="1"/>
    </xf>
    <xf numFmtId="38" fontId="19" fillId="0" borderId="69" xfId="10" applyFont="1" applyBorder="1" applyProtection="1"/>
    <xf numFmtId="0" fontId="0" fillId="0" borderId="11" xfId="0" applyBorder="1" applyAlignment="1">
      <alignment horizontal="center"/>
    </xf>
    <xf numFmtId="0" fontId="1" fillId="0" borderId="11" xfId="13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0" borderId="22" xfId="0" applyBorder="1" applyAlignment="1" applyProtection="1">
      <alignment horizontal="left"/>
      <protection locked="0"/>
    </xf>
    <xf numFmtId="0" fontId="0" fillId="0" borderId="86" xfId="0" applyBorder="1" applyAlignment="1" applyProtection="1">
      <alignment horizontal="left"/>
      <protection locked="0"/>
    </xf>
    <xf numFmtId="0" fontId="0" fillId="0" borderId="75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38" fontId="0" fillId="0" borderId="13" xfId="10" applyFont="1" applyBorder="1" applyAlignment="1" applyProtection="1">
      <alignment horizontal="center"/>
    </xf>
    <xf numFmtId="38" fontId="0" fillId="0" borderId="5" xfId="10" applyFont="1" applyBorder="1" applyAlignment="1">
      <alignment horizontal="center"/>
    </xf>
    <xf numFmtId="0" fontId="0" fillId="0" borderId="33" xfId="0" applyBorder="1" applyAlignment="1" applyProtection="1">
      <alignment horizontal="left" justifyLastLine="1"/>
      <protection locked="0"/>
    </xf>
    <xf numFmtId="0" fontId="0" fillId="0" borderId="128" xfId="0" applyBorder="1" applyAlignment="1">
      <alignment horizontal="distributed" justifyLastLine="1"/>
    </xf>
    <xf numFmtId="0" fontId="0" fillId="0" borderId="12" xfId="13" applyFont="1" applyBorder="1"/>
    <xf numFmtId="0" fontId="0" fillId="0" borderId="0" xfId="0" applyAlignment="1" applyProtection="1">
      <alignment horizontal="left" vertical="center"/>
      <protection locked="0"/>
    </xf>
    <xf numFmtId="38" fontId="0" fillId="0" borderId="7" xfId="10" applyFont="1" applyBorder="1" applyAlignment="1">
      <alignment horizontal="center"/>
    </xf>
    <xf numFmtId="0" fontId="39" fillId="0" borderId="101" xfId="15" applyFont="1" applyBorder="1" applyAlignment="1" applyProtection="1">
      <protection hidden="1"/>
    </xf>
    <xf numFmtId="0" fontId="39" fillId="0" borderId="104" xfId="15" applyFont="1" applyBorder="1" applyAlignment="1" applyProtection="1">
      <protection hidden="1"/>
    </xf>
    <xf numFmtId="0" fontId="39" fillId="0" borderId="106" xfId="15" applyFont="1" applyBorder="1" applyAlignment="1" applyProtection="1">
      <protection hidden="1"/>
    </xf>
    <xf numFmtId="0" fontId="39" fillId="0" borderId="101" xfId="15" applyFont="1" applyBorder="1" applyAlignment="1" applyProtection="1">
      <alignment horizontal="left"/>
      <protection hidden="1"/>
    </xf>
    <xf numFmtId="0" fontId="39" fillId="0" borderId="104" xfId="15" applyFont="1" applyBorder="1" applyAlignment="1" applyProtection="1">
      <alignment horizontal="left"/>
      <protection hidden="1"/>
    </xf>
    <xf numFmtId="0" fontId="39" fillId="0" borderId="110" xfId="15" applyFont="1" applyBorder="1" applyAlignment="1" applyProtection="1">
      <alignment horizontal="left"/>
      <protection hidden="1"/>
    </xf>
    <xf numFmtId="0" fontId="39" fillId="0" borderId="112" xfId="15" applyFont="1" applyBorder="1" applyAlignment="1" applyProtection="1">
      <protection hidden="1"/>
    </xf>
    <xf numFmtId="0" fontId="1" fillId="0" borderId="106" xfId="0" applyFont="1" applyBorder="1" applyProtection="1">
      <protection hidden="1"/>
    </xf>
    <xf numFmtId="0" fontId="1" fillId="0" borderId="104" xfId="0" applyFont="1" applyBorder="1" applyProtection="1">
      <protection hidden="1"/>
    </xf>
    <xf numFmtId="0" fontId="1" fillId="0" borderId="113" xfId="0" applyFont="1" applyBorder="1" applyProtection="1">
      <protection hidden="1"/>
    </xf>
    <xf numFmtId="0" fontId="1" fillId="0" borderId="31" xfId="13" applyBorder="1"/>
    <xf numFmtId="0" fontId="1" fillId="0" borderId="45" xfId="13" applyBorder="1"/>
    <xf numFmtId="0" fontId="3" fillId="0" borderId="9" xfId="0" applyFont="1" applyBorder="1" applyAlignment="1">
      <alignment horizontal="center"/>
    </xf>
    <xf numFmtId="0" fontId="41" fillId="0" borderId="9" xfId="0" applyFont="1" applyBorder="1" applyAlignment="1">
      <alignment horizontal="distributed"/>
    </xf>
    <xf numFmtId="0" fontId="21" fillId="0" borderId="9" xfId="0" applyFont="1" applyBorder="1" applyAlignment="1">
      <alignment horizontal="center"/>
    </xf>
    <xf numFmtId="0" fontId="21" fillId="0" borderId="23" xfId="0" applyFont="1" applyBorder="1" applyAlignment="1">
      <alignment horizontal="left"/>
    </xf>
    <xf numFmtId="0" fontId="0" fillId="0" borderId="20" xfId="0" applyBorder="1" applyAlignment="1">
      <alignment horizontal="distributed"/>
    </xf>
    <xf numFmtId="38" fontId="0" fillId="0" borderId="14" xfId="10" applyFont="1" applyBorder="1" applyAlignment="1">
      <alignment horizontal="center"/>
    </xf>
    <xf numFmtId="0" fontId="21" fillId="0" borderId="9" xfId="0" applyFont="1" applyBorder="1" applyAlignment="1">
      <alignment horizontal="distributed" justifyLastLine="1"/>
    </xf>
    <xf numFmtId="38" fontId="0" fillId="0" borderId="5" xfId="14" applyFont="1" applyBorder="1" applyAlignment="1">
      <alignment horizontal="center"/>
    </xf>
    <xf numFmtId="38" fontId="21" fillId="0" borderId="13" xfId="14" applyFont="1" applyBorder="1" applyAlignment="1">
      <alignment horizontal="center"/>
    </xf>
    <xf numFmtId="0" fontId="41" fillId="0" borderId="9" xfId="0" applyFont="1" applyBorder="1" applyAlignment="1">
      <alignment horizontal="distributed" justifyLastLine="1"/>
    </xf>
    <xf numFmtId="0" fontId="3" fillId="0" borderId="121" xfId="13" applyFont="1" applyBorder="1"/>
    <xf numFmtId="38" fontId="11" fillId="0" borderId="95" xfId="14" applyFont="1" applyBorder="1" applyAlignment="1"/>
    <xf numFmtId="38" fontId="1" fillId="0" borderId="24" xfId="14" applyBorder="1" applyAlignment="1"/>
    <xf numFmtId="0" fontId="0" fillId="0" borderId="23" xfId="0" applyBorder="1" applyAlignment="1">
      <alignment horizontal="distributed" wrapText="1" justifyLastLine="1"/>
    </xf>
    <xf numFmtId="0" fontId="8" fillId="0" borderId="14" xfId="0" applyFont="1" applyBorder="1" applyAlignment="1">
      <alignment horizontal="center" vertical="center"/>
    </xf>
    <xf numFmtId="38" fontId="1" fillId="0" borderId="121" xfId="10" applyFont="1" applyBorder="1"/>
    <xf numFmtId="0" fontId="0" fillId="0" borderId="130" xfId="0" applyBorder="1"/>
    <xf numFmtId="0" fontId="0" fillId="0" borderId="5" xfId="0" applyBorder="1" applyAlignment="1">
      <alignment horizontal="right"/>
    </xf>
    <xf numFmtId="0" fontId="3" fillId="0" borderId="6" xfId="0" applyFont="1" applyBorder="1" applyAlignment="1">
      <alignment shrinkToFit="1"/>
    </xf>
    <xf numFmtId="0" fontId="11" fillId="0" borderId="61" xfId="0" applyFont="1" applyBorder="1" applyProtection="1">
      <protection locked="0"/>
    </xf>
    <xf numFmtId="0" fontId="11" fillId="0" borderId="62" xfId="0" applyFont="1" applyBorder="1" applyProtection="1">
      <protection locked="0"/>
    </xf>
    <xf numFmtId="180" fontId="11" fillId="0" borderId="62" xfId="0" applyNumberFormat="1" applyFont="1" applyBorder="1" applyProtection="1">
      <protection locked="0"/>
    </xf>
    <xf numFmtId="0" fontId="11" fillId="0" borderId="25" xfId="0" applyFont="1" applyBorder="1" applyProtection="1">
      <protection locked="0"/>
    </xf>
    <xf numFmtId="38" fontId="11" fillId="0" borderId="24" xfId="14" applyFont="1" applyBorder="1" applyAlignment="1" applyProtection="1">
      <protection locked="0"/>
    </xf>
    <xf numFmtId="38" fontId="0" fillId="0" borderId="14" xfId="10" applyFont="1" applyBorder="1" applyAlignment="1">
      <alignment horizontal="right"/>
    </xf>
    <xf numFmtId="0" fontId="0" fillId="0" borderId="0" xfId="13" applyFont="1" applyProtection="1">
      <protection locked="0"/>
    </xf>
    <xf numFmtId="38" fontId="0" fillId="0" borderId="7" xfId="10" applyFont="1" applyBorder="1" applyAlignment="1">
      <alignment horizontal="right"/>
    </xf>
    <xf numFmtId="38" fontId="0" fillId="0" borderId="24" xfId="10" applyFont="1" applyBorder="1" applyAlignment="1">
      <alignment horizontal="right"/>
    </xf>
    <xf numFmtId="38" fontId="0" fillId="0" borderId="71" xfId="10" applyFont="1" applyBorder="1" applyAlignment="1">
      <alignment horizontal="right"/>
    </xf>
    <xf numFmtId="38" fontId="1" fillId="0" borderId="5" xfId="10" applyBorder="1" applyAlignment="1">
      <alignment horizontal="center"/>
    </xf>
    <xf numFmtId="0" fontId="21" fillId="0" borderId="9" xfId="0" applyFont="1" applyBorder="1" applyAlignment="1">
      <alignment horizontal="distributed" shrinkToFit="1"/>
    </xf>
    <xf numFmtId="38" fontId="0" fillId="0" borderId="129" xfId="0" applyNumberFormat="1" applyBorder="1"/>
    <xf numFmtId="0" fontId="3" fillId="0" borderId="5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0" fillId="0" borderId="20" xfId="13" applyFont="1" applyBorder="1" applyAlignment="1">
      <alignment horizontal="distributed"/>
    </xf>
    <xf numFmtId="0" fontId="22" fillId="5" borderId="31" xfId="0" applyFont="1" applyFill="1" applyBorder="1" applyAlignment="1">
      <alignment horizontal="center"/>
    </xf>
    <xf numFmtId="0" fontId="35" fillId="5" borderId="31" xfId="0" applyFont="1" applyFill="1" applyBorder="1" applyAlignment="1">
      <alignment horizontal="center"/>
    </xf>
    <xf numFmtId="38" fontId="0" fillId="0" borderId="24" xfId="10" applyFont="1" applyBorder="1" applyAlignment="1"/>
    <xf numFmtId="0" fontId="2" fillId="0" borderId="9" xfId="0" applyFont="1" applyBorder="1" applyAlignment="1">
      <alignment horizontal="distributed" justifyLastLine="1"/>
    </xf>
    <xf numFmtId="0" fontId="2" fillId="0" borderId="86" xfId="0" applyFont="1" applyBorder="1" applyAlignment="1">
      <alignment horizontal="distributed"/>
    </xf>
    <xf numFmtId="38" fontId="1" fillId="0" borderId="90" xfId="10" applyFill="1" applyBorder="1"/>
    <xf numFmtId="38" fontId="0" fillId="0" borderId="35" xfId="10" applyFont="1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9" xfId="13" applyFont="1" applyBorder="1" applyAlignment="1" applyProtection="1">
      <alignment horizontal="distributed"/>
      <protection locked="0"/>
    </xf>
    <xf numFmtId="0" fontId="0" fillId="0" borderId="0" xfId="13" applyFont="1"/>
    <xf numFmtId="183" fontId="3" fillId="0" borderId="0" xfId="0" applyNumberFormat="1" applyFont="1"/>
    <xf numFmtId="38" fontId="1" fillId="0" borderId="5" xfId="10" applyBorder="1" applyAlignment="1" applyProtection="1">
      <alignment horizontal="center"/>
      <protection locked="0"/>
    </xf>
    <xf numFmtId="0" fontId="42" fillId="0" borderId="9" xfId="0" applyFont="1" applyBorder="1" applyAlignment="1">
      <alignment horizontal="center" shrinkToFit="1"/>
    </xf>
    <xf numFmtId="0" fontId="8" fillId="0" borderId="9" xfId="0" applyFont="1" applyBorder="1" applyAlignment="1">
      <alignment horizontal="distributed" shrinkToFit="1"/>
    </xf>
    <xf numFmtId="0" fontId="21" fillId="0" borderId="9" xfId="0" applyFont="1" applyBorder="1" applyAlignment="1">
      <alignment horizontal="distributed"/>
    </xf>
    <xf numFmtId="0" fontId="2" fillId="0" borderId="9" xfId="0" applyFont="1" applyBorder="1" applyAlignment="1">
      <alignment horizontal="distributed" wrapText="1" justifyLastLine="1"/>
    </xf>
    <xf numFmtId="0" fontId="8" fillId="0" borderId="9" xfId="0" applyFont="1" applyBorder="1" applyAlignment="1">
      <alignment horizontal="distributed"/>
    </xf>
    <xf numFmtId="38" fontId="0" fillId="0" borderId="13" xfId="10" applyFont="1" applyBorder="1" applyAlignment="1" applyProtection="1">
      <alignment horizontal="right"/>
      <protection locked="0"/>
    </xf>
    <xf numFmtId="38" fontId="0" fillId="0" borderId="71" xfId="14" applyFont="1" applyBorder="1" applyAlignment="1">
      <alignment horizontal="right"/>
    </xf>
    <xf numFmtId="0" fontId="0" fillId="0" borderId="6" xfId="0" applyBorder="1" applyAlignment="1">
      <alignment horizontal="center"/>
    </xf>
    <xf numFmtId="0" fontId="21" fillId="0" borderId="9" xfId="0" applyFont="1" applyBorder="1" applyAlignment="1">
      <alignment horizontal="distributed" justifyLastLine="1" shrinkToFit="1"/>
    </xf>
    <xf numFmtId="184" fontId="8" fillId="0" borderId="0" xfId="0" applyNumberFormat="1" applyFont="1" applyAlignment="1">
      <alignment shrinkToFit="1"/>
    </xf>
    <xf numFmtId="38" fontId="0" fillId="0" borderId="71" xfId="10" applyFont="1" applyBorder="1" applyAlignment="1">
      <alignment horizontal="center"/>
    </xf>
    <xf numFmtId="0" fontId="2" fillId="0" borderId="6" xfId="0" applyFont="1" applyBorder="1" applyAlignment="1">
      <alignment horizontal="distributed" justifyLastLine="1"/>
    </xf>
    <xf numFmtId="38" fontId="0" fillId="0" borderId="13" xfId="10" applyFont="1" applyBorder="1" applyAlignment="1">
      <alignment horizontal="right"/>
    </xf>
    <xf numFmtId="0" fontId="0" fillId="0" borderId="8" xfId="0" applyBorder="1" applyProtection="1">
      <protection locked="0"/>
    </xf>
    <xf numFmtId="38" fontId="1" fillId="0" borderId="14" xfId="10" applyBorder="1" applyAlignment="1">
      <alignment horizontal="center"/>
    </xf>
    <xf numFmtId="38" fontId="0" fillId="0" borderId="14" xfId="10" applyFont="1" applyBorder="1" applyAlignment="1" applyProtection="1">
      <alignment horizontal="center"/>
    </xf>
    <xf numFmtId="0" fontId="0" fillId="0" borderId="132" xfId="0" applyBorder="1" applyAlignment="1">
      <alignment horizontal="distributed" justifyLastLine="1"/>
    </xf>
    <xf numFmtId="38" fontId="0" fillId="0" borderId="131" xfId="10" applyFont="1" applyBorder="1" applyProtection="1"/>
    <xf numFmtId="0" fontId="0" fillId="0" borderId="131" xfId="0" applyBorder="1" applyAlignment="1">
      <alignment horizontal="center" vertical="center"/>
    </xf>
    <xf numFmtId="38" fontId="11" fillId="0" borderId="133" xfId="10" applyFont="1" applyBorder="1" applyProtection="1">
      <protection locked="0"/>
    </xf>
    <xf numFmtId="0" fontId="0" fillId="0" borderId="23" xfId="0" applyBorder="1" applyAlignment="1">
      <alignment horizontal="left"/>
    </xf>
    <xf numFmtId="0" fontId="0" fillId="0" borderId="134" xfId="0" applyBorder="1" applyAlignment="1">
      <alignment horizontal="distributed" justifyLastLine="1"/>
    </xf>
    <xf numFmtId="38" fontId="0" fillId="0" borderId="135" xfId="10" applyFont="1" applyBorder="1" applyProtection="1"/>
    <xf numFmtId="0" fontId="0" fillId="0" borderId="135" xfId="0" applyBorder="1" applyAlignment="1">
      <alignment horizontal="center" vertical="center"/>
    </xf>
    <xf numFmtId="38" fontId="11" fillId="0" borderId="136" xfId="10" applyFont="1" applyBorder="1" applyProtection="1">
      <protection locked="0"/>
    </xf>
    <xf numFmtId="38" fontId="0" fillId="0" borderId="32" xfId="10" applyFont="1" applyBorder="1" applyAlignment="1">
      <alignment horizontal="center"/>
    </xf>
    <xf numFmtId="0" fontId="1" fillId="0" borderId="42" xfId="13" applyBorder="1" applyAlignment="1">
      <alignment horizontal="distributed"/>
    </xf>
    <xf numFmtId="0" fontId="1" fillId="0" borderId="2" xfId="13" applyBorder="1"/>
    <xf numFmtId="0" fontId="1" fillId="0" borderId="68" xfId="13" applyBorder="1"/>
    <xf numFmtId="38" fontId="1" fillId="0" borderId="14" xfId="14" applyBorder="1" applyAlignment="1">
      <alignment horizontal="center"/>
    </xf>
    <xf numFmtId="0" fontId="21" fillId="0" borderId="6" xfId="0" applyFont="1" applyBorder="1" applyAlignment="1">
      <alignment horizontal="distributed" justifyLastLine="1"/>
    </xf>
    <xf numFmtId="38" fontId="0" fillId="0" borderId="13" xfId="10" applyFont="1" applyBorder="1" applyAlignment="1">
      <alignment horizontal="center"/>
    </xf>
    <xf numFmtId="38" fontId="1" fillId="0" borderId="5" xfId="10" applyBorder="1" applyAlignment="1">
      <alignment horizontal="right"/>
    </xf>
    <xf numFmtId="38" fontId="21" fillId="0" borderId="14" xfId="14" applyFont="1" applyBorder="1" applyAlignment="1">
      <alignment horizontal="center"/>
    </xf>
    <xf numFmtId="38" fontId="0" fillId="0" borderId="7" xfId="10" applyFont="1" applyBorder="1" applyAlignment="1" applyProtection="1">
      <alignment horizontal="right"/>
    </xf>
    <xf numFmtId="0" fontId="44" fillId="0" borderId="6" xfId="0" applyFont="1" applyBorder="1" applyAlignment="1">
      <alignment horizontal="distributed" justifyLastLine="1"/>
    </xf>
    <xf numFmtId="38" fontId="0" fillId="0" borderId="7" xfId="10" applyFont="1" applyBorder="1" applyAlignment="1" applyProtection="1">
      <alignment horizontal="center"/>
    </xf>
    <xf numFmtId="0" fontId="3" fillId="0" borderId="9" xfId="0" applyFont="1" applyBorder="1" applyAlignment="1">
      <alignment horizontal="distributed" shrinkToFit="1"/>
    </xf>
    <xf numFmtId="0" fontId="21" fillId="0" borderId="22" xfId="0" applyFont="1" applyBorder="1" applyAlignment="1">
      <alignment horizontal="distributed"/>
    </xf>
    <xf numFmtId="38" fontId="1" fillId="0" borderId="5" xfId="14" applyBorder="1" applyAlignment="1" applyProtection="1">
      <alignment horizontal="center"/>
      <protection locked="0"/>
    </xf>
    <xf numFmtId="38" fontId="1" fillId="0" borderId="5" xfId="14" applyBorder="1" applyAlignment="1">
      <alignment horizontal="center"/>
    </xf>
    <xf numFmtId="38" fontId="1" fillId="0" borderId="72" xfId="14" applyBorder="1" applyAlignment="1">
      <alignment horizontal="center"/>
    </xf>
    <xf numFmtId="0" fontId="21" fillId="0" borderId="9" xfId="13" applyFont="1" applyBorder="1" applyAlignment="1">
      <alignment horizontal="distributed"/>
    </xf>
    <xf numFmtId="38" fontId="0" fillId="0" borderId="5" xfId="10" applyFont="1" applyFill="1" applyBorder="1" applyAlignment="1" applyProtection="1">
      <alignment horizontal="center"/>
    </xf>
    <xf numFmtId="38" fontId="0" fillId="0" borderId="5" xfId="10" applyFont="1" applyFill="1" applyBorder="1" applyProtection="1"/>
    <xf numFmtId="38" fontId="0" fillId="0" borderId="5" xfId="10" applyFont="1" applyFill="1" applyBorder="1" applyAlignment="1">
      <alignment horizontal="center"/>
    </xf>
    <xf numFmtId="38" fontId="0" fillId="0" borderId="7" xfId="1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9" xfId="0" applyFont="1" applyBorder="1" applyAlignment="1" applyProtection="1">
      <alignment horizontal="distributed" justifyLastLine="1"/>
      <protection locked="0"/>
    </xf>
    <xf numFmtId="0" fontId="21" fillId="0" borderId="9" xfId="0" applyFont="1" applyBorder="1" applyAlignment="1">
      <alignment horizontal="distributed" wrapText="1" justifyLastLine="1"/>
    </xf>
    <xf numFmtId="0" fontId="3" fillId="0" borderId="27" xfId="13" applyFont="1" applyBorder="1" applyAlignment="1">
      <alignment horizontal="distributed" justifyLastLine="1"/>
    </xf>
    <xf numFmtId="0" fontId="9" fillId="0" borderId="0" xfId="0" applyFont="1"/>
    <xf numFmtId="38" fontId="0" fillId="0" borderId="0" xfId="10" applyFont="1" applyFill="1"/>
    <xf numFmtId="0" fontId="0" fillId="0" borderId="37" xfId="0" applyBorder="1"/>
    <xf numFmtId="0" fontId="0" fillId="0" borderId="38" xfId="0" applyBorder="1"/>
    <xf numFmtId="0" fontId="0" fillId="0" borderId="25" xfId="0" applyBorder="1" applyAlignment="1">
      <alignment horizontal="center"/>
    </xf>
    <xf numFmtId="0" fontId="5" fillId="0" borderId="3" xfId="0" applyFont="1" applyBorder="1"/>
    <xf numFmtId="0" fontId="0" fillId="0" borderId="39" xfId="0" applyBorder="1"/>
    <xf numFmtId="0" fontId="0" fillId="0" borderId="40" xfId="0" applyBorder="1"/>
    <xf numFmtId="38" fontId="0" fillId="0" borderId="40" xfId="10" applyFont="1" applyFill="1" applyBorder="1"/>
    <xf numFmtId="0" fontId="0" fillId="0" borderId="44" xfId="0" applyBorder="1"/>
    <xf numFmtId="0" fontId="0" fillId="0" borderId="65" xfId="0" applyBorder="1" applyAlignment="1">
      <alignment horizontal="center"/>
    </xf>
    <xf numFmtId="0" fontId="0" fillId="0" borderId="37" xfId="0" applyBorder="1" applyAlignment="1">
      <alignment horizontal="left"/>
    </xf>
    <xf numFmtId="38" fontId="0" fillId="0" borderId="6" xfId="10" applyFont="1" applyFill="1" applyBorder="1"/>
    <xf numFmtId="38" fontId="11" fillId="0" borderId="8" xfId="10" applyFont="1" applyFill="1" applyBorder="1"/>
    <xf numFmtId="38" fontId="1" fillId="0" borderId="6" xfId="0" applyNumberFormat="1" applyFont="1" applyBorder="1" applyAlignment="1">
      <alignment vertical="center"/>
    </xf>
    <xf numFmtId="38" fontId="11" fillId="0" borderId="8" xfId="10" applyFont="1" applyFill="1" applyBorder="1" applyAlignment="1">
      <alignment vertical="center"/>
    </xf>
    <xf numFmtId="38" fontId="0" fillId="0" borderId="6" xfId="10" applyFont="1" applyFill="1" applyBorder="1" applyAlignment="1">
      <alignment vertical="center"/>
    </xf>
    <xf numFmtId="38" fontId="0" fillId="0" borderId="36" xfId="0" applyNumberFormat="1" applyBorder="1"/>
    <xf numFmtId="38" fontId="0" fillId="0" borderId="37" xfId="0" applyNumberFormat="1" applyBorder="1" applyAlignment="1">
      <alignment horizontal="center"/>
    </xf>
    <xf numFmtId="0" fontId="0" fillId="0" borderId="41" xfId="0" applyBorder="1" applyAlignment="1">
      <alignment horizontal="left"/>
    </xf>
    <xf numFmtId="38" fontId="0" fillId="0" borderId="9" xfId="0" applyNumberFormat="1" applyBorder="1"/>
    <xf numFmtId="38" fontId="11" fillId="0" borderId="10" xfId="10" applyFont="1" applyFill="1" applyBorder="1"/>
    <xf numFmtId="38" fontId="0" fillId="0" borderId="9" xfId="0" applyNumberFormat="1" applyBorder="1" applyAlignment="1">
      <alignment vertical="center"/>
    </xf>
    <xf numFmtId="38" fontId="11" fillId="0" borderId="10" xfId="10" applyFont="1" applyFill="1" applyBorder="1" applyAlignment="1">
      <alignment vertical="center"/>
    </xf>
    <xf numFmtId="38" fontId="0" fillId="0" borderId="9" xfId="10" applyFont="1" applyFill="1" applyBorder="1" applyAlignment="1">
      <alignment vertical="center"/>
    </xf>
    <xf numFmtId="38" fontId="0" fillId="0" borderId="41" xfId="0" applyNumberFormat="1" applyBorder="1" applyAlignment="1">
      <alignment horizontal="center"/>
    </xf>
    <xf numFmtId="0" fontId="0" fillId="0" borderId="9" xfId="0" applyBorder="1"/>
    <xf numFmtId="38" fontId="0" fillId="0" borderId="9" xfId="10" applyFont="1" applyFill="1" applyBorder="1"/>
    <xf numFmtId="38" fontId="11" fillId="0" borderId="0" xfId="10" applyFont="1" applyFill="1"/>
    <xf numFmtId="0" fontId="5" fillId="0" borderId="38" xfId="0" applyFont="1" applyBorder="1"/>
    <xf numFmtId="38" fontId="5" fillId="0" borderId="20" xfId="0" applyNumberFormat="1" applyFont="1" applyBorder="1"/>
    <xf numFmtId="38" fontId="11" fillId="0" borderId="66" xfId="0" applyNumberFormat="1" applyFont="1" applyBorder="1"/>
    <xf numFmtId="38" fontId="5" fillId="0" borderId="63" xfId="0" applyNumberFormat="1" applyFont="1" applyBorder="1"/>
    <xf numFmtId="38" fontId="11" fillId="0" borderId="25" xfId="0" applyNumberFormat="1" applyFont="1" applyBorder="1"/>
    <xf numFmtId="38" fontId="5" fillId="0" borderId="9" xfId="0" applyNumberFormat="1" applyFont="1" applyBorder="1"/>
    <xf numFmtId="38" fontId="5" fillId="0" borderId="38" xfId="0" applyNumberFormat="1" applyFont="1" applyBorder="1" applyAlignment="1">
      <alignment horizontal="center"/>
    </xf>
    <xf numFmtId="38" fontId="0" fillId="0" borderId="39" xfId="0" applyNumberFormat="1" applyBorder="1"/>
    <xf numFmtId="176" fontId="0" fillId="0" borderId="40" xfId="0" applyNumberFormat="1" applyBorder="1"/>
    <xf numFmtId="38" fontId="0" fillId="0" borderId="40" xfId="0" applyNumberFormat="1" applyBorder="1"/>
    <xf numFmtId="38" fontId="0" fillId="0" borderId="44" xfId="0" applyNumberFormat="1" applyBorder="1"/>
    <xf numFmtId="38" fontId="0" fillId="0" borderId="65" xfId="0" applyNumberFormat="1" applyBorder="1" applyAlignment="1">
      <alignment horizontal="center"/>
    </xf>
    <xf numFmtId="0" fontId="0" fillId="0" borderId="37" xfId="0" applyBorder="1" applyAlignment="1">
      <alignment horizontal="left" indent="1"/>
    </xf>
    <xf numFmtId="38" fontId="0" fillId="0" borderId="6" xfId="0" applyNumberFormat="1" applyBorder="1"/>
    <xf numFmtId="38" fontId="11" fillId="0" borderId="8" xfId="0" applyNumberFormat="1" applyFont="1" applyBorder="1"/>
    <xf numFmtId="38" fontId="11" fillId="0" borderId="61" xfId="10" applyFont="1" applyFill="1" applyBorder="1"/>
    <xf numFmtId="0" fontId="0" fillId="0" borderId="41" xfId="0" applyBorder="1" applyAlignment="1">
      <alignment horizontal="left" indent="1"/>
    </xf>
    <xf numFmtId="38" fontId="11" fillId="0" borderId="10" xfId="0" applyNumberFormat="1" applyFont="1" applyBorder="1"/>
    <xf numFmtId="38" fontId="11" fillId="0" borderId="62" xfId="10" applyFont="1" applyFill="1" applyBorder="1"/>
    <xf numFmtId="0" fontId="0" fillId="0" borderId="85" xfId="0" applyBorder="1" applyAlignment="1">
      <alignment horizontal="left" indent="1"/>
    </xf>
    <xf numFmtId="38" fontId="0" fillId="0" borderId="64" xfId="0" applyNumberFormat="1" applyBorder="1"/>
    <xf numFmtId="38" fontId="11" fillId="0" borderId="79" xfId="10" applyFont="1" applyFill="1" applyBorder="1"/>
    <xf numFmtId="38" fontId="0" fillId="0" borderId="22" xfId="0" applyNumberFormat="1" applyBorder="1"/>
    <xf numFmtId="38" fontId="11" fillId="0" borderId="97" xfId="10" applyFont="1" applyFill="1" applyBorder="1"/>
    <xf numFmtId="38" fontId="0" fillId="0" borderId="22" xfId="10" applyFont="1" applyFill="1" applyBorder="1"/>
    <xf numFmtId="38" fontId="0" fillId="0" borderId="85" xfId="0" applyNumberFormat="1" applyBorder="1" applyAlignment="1">
      <alignment horizontal="center"/>
    </xf>
    <xf numFmtId="0" fontId="0" fillId="0" borderId="42" xfId="0" applyBorder="1"/>
    <xf numFmtId="0" fontId="0" fillId="0" borderId="43" xfId="0" applyBorder="1"/>
    <xf numFmtId="38" fontId="0" fillId="0" borderId="2" xfId="10" applyFont="1" applyFill="1" applyBorder="1"/>
    <xf numFmtId="38" fontId="0" fillId="0" borderId="8" xfId="0" applyNumberFormat="1" applyBorder="1"/>
    <xf numFmtId="0" fontId="0" fillId="0" borderId="37" xfId="0" applyBorder="1" applyAlignment="1">
      <alignment horizontal="center"/>
    </xf>
    <xf numFmtId="38" fontId="0" fillId="0" borderId="45" xfId="0" applyNumberFormat="1" applyBorder="1"/>
    <xf numFmtId="38" fontId="0" fillId="0" borderId="86" xfId="0" applyNumberFormat="1" applyBorder="1"/>
    <xf numFmtId="38" fontId="11" fillId="0" borderId="0" xfId="10" applyFont="1" applyFill="1" applyBorder="1"/>
    <xf numFmtId="38" fontId="0" fillId="0" borderId="86" xfId="10" applyFont="1" applyFill="1" applyBorder="1"/>
    <xf numFmtId="0" fontId="5" fillId="0" borderId="38" xfId="0" applyFont="1" applyBorder="1" applyAlignment="1">
      <alignment horizontal="center"/>
    </xf>
    <xf numFmtId="38" fontId="0" fillId="0" borderId="93" xfId="0" applyNumberFormat="1" applyBorder="1"/>
    <xf numFmtId="38" fontId="11" fillId="0" borderId="61" xfId="0" applyNumberFormat="1" applyFont="1" applyBorder="1"/>
    <xf numFmtId="38" fontId="0" fillId="0" borderId="70" xfId="0" applyNumberFormat="1" applyBorder="1"/>
    <xf numFmtId="38" fontId="0" fillId="0" borderId="10" xfId="0" applyNumberFormat="1" applyBorder="1"/>
    <xf numFmtId="0" fontId="0" fillId="0" borderId="41" xfId="0" applyBorder="1" applyAlignment="1">
      <alignment horizontal="center"/>
    </xf>
    <xf numFmtId="38" fontId="11" fillId="0" borderId="79" xfId="0" applyNumberFormat="1" applyFont="1" applyBorder="1"/>
    <xf numFmtId="38" fontId="0" fillId="0" borderId="79" xfId="0" applyNumberFormat="1" applyBorder="1"/>
    <xf numFmtId="0" fontId="0" fillId="0" borderId="85" xfId="0" applyBorder="1" applyAlignment="1">
      <alignment horizontal="center"/>
    </xf>
    <xf numFmtId="38" fontId="5" fillId="0" borderId="25" xfId="0" applyNumberFormat="1" applyFont="1" applyBorder="1"/>
    <xf numFmtId="0" fontId="22" fillId="0" borderId="37" xfId="0" applyFont="1" applyBorder="1" applyAlignment="1">
      <alignment horizontal="left" indent="1"/>
    </xf>
    <xf numFmtId="38" fontId="11" fillId="0" borderId="82" xfId="0" applyNumberFormat="1" applyFont="1" applyBorder="1"/>
    <xf numFmtId="38" fontId="0" fillId="0" borderId="94" xfId="0" applyNumberFormat="1" applyBorder="1"/>
    <xf numFmtId="38" fontId="22" fillId="0" borderId="33" xfId="0" applyNumberFormat="1" applyFont="1" applyBorder="1"/>
    <xf numFmtId="38" fontId="11" fillId="0" borderId="33" xfId="0" applyNumberFormat="1" applyFont="1" applyBorder="1"/>
    <xf numFmtId="0" fontId="0" fillId="0" borderId="92" xfId="0" applyBorder="1" applyAlignment="1">
      <alignment horizontal="left" indent="1"/>
    </xf>
    <xf numFmtId="38" fontId="0" fillId="0" borderId="23" xfId="0" applyNumberFormat="1" applyBorder="1"/>
    <xf numFmtId="38" fontId="11" fillId="0" borderId="72" xfId="10" applyFont="1" applyFill="1" applyBorder="1"/>
    <xf numFmtId="38" fontId="0" fillId="0" borderId="23" xfId="10" applyFont="1" applyFill="1" applyBorder="1"/>
    <xf numFmtId="38" fontId="22" fillId="0" borderId="9" xfId="0" applyNumberFormat="1" applyFont="1" applyBorder="1"/>
    <xf numFmtId="38" fontId="0" fillId="0" borderId="92" xfId="0" applyNumberFormat="1" applyBorder="1" applyAlignment="1">
      <alignment horizontal="center"/>
    </xf>
    <xf numFmtId="0" fontId="0" fillId="0" borderId="21" xfId="0" applyBorder="1" applyAlignment="1">
      <alignment horizontal="left" indent="1"/>
    </xf>
    <xf numFmtId="38" fontId="11" fillId="0" borderId="91" xfId="10" applyFont="1" applyFill="1" applyBorder="1"/>
    <xf numFmtId="38" fontId="0" fillId="0" borderId="21" xfId="0" applyNumberFormat="1" applyBorder="1" applyAlignment="1">
      <alignment horizontal="center"/>
    </xf>
    <xf numFmtId="38" fontId="11" fillId="0" borderId="24" xfId="0" applyNumberFormat="1" applyFont="1" applyBorder="1"/>
    <xf numFmtId="38" fontId="11" fillId="0" borderId="96" xfId="0" applyNumberFormat="1" applyFont="1" applyBorder="1"/>
    <xf numFmtId="38" fontId="5" fillId="0" borderId="96" xfId="0" applyNumberFormat="1" applyFont="1" applyBorder="1"/>
    <xf numFmtId="38" fontId="11" fillId="0" borderId="95" xfId="0" applyNumberFormat="1" applyFont="1" applyBorder="1"/>
    <xf numFmtId="0" fontId="5" fillId="0" borderId="16" xfId="0" applyFont="1" applyBorder="1"/>
    <xf numFmtId="38" fontId="5" fillId="0" borderId="39" xfId="0" applyNumberFormat="1" applyFont="1" applyBorder="1"/>
    <xf numFmtId="38" fontId="11" fillId="0" borderId="44" xfId="0" applyNumberFormat="1" applyFont="1" applyBorder="1"/>
    <xf numFmtId="38" fontId="5" fillId="0" borderId="42" xfId="0" applyNumberFormat="1" applyFont="1" applyBorder="1"/>
    <xf numFmtId="38" fontId="11" fillId="0" borderId="65" xfId="0" applyNumberFormat="1" applyFont="1" applyBorder="1"/>
    <xf numFmtId="38" fontId="5" fillId="0" borderId="3" xfId="0" applyNumberFormat="1" applyFont="1" applyBorder="1" applyAlignment="1">
      <alignment horizontal="center"/>
    </xf>
    <xf numFmtId="38" fontId="0" fillId="0" borderId="44" xfId="10" applyFont="1" applyFill="1" applyBorder="1"/>
    <xf numFmtId="0" fontId="0" fillId="0" borderId="6" xfId="0" applyBorder="1"/>
    <xf numFmtId="38" fontId="11" fillId="0" borderId="67" xfId="0" applyNumberFormat="1" applyFont="1" applyBorder="1"/>
    <xf numFmtId="38" fontId="5" fillId="0" borderId="64" xfId="0" applyNumberFormat="1" applyFont="1" applyBorder="1"/>
    <xf numFmtId="38" fontId="5" fillId="0" borderId="67" xfId="0" applyNumberFormat="1" applyFont="1" applyBorder="1"/>
    <xf numFmtId="38" fontId="0" fillId="0" borderId="2" xfId="0" applyNumberFormat="1" applyBorder="1"/>
    <xf numFmtId="38" fontId="11" fillId="0" borderId="65" xfId="10" applyFont="1" applyFill="1" applyBorder="1"/>
    <xf numFmtId="0" fontId="5" fillId="0" borderId="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38" fontId="0" fillId="0" borderId="19" xfId="10" applyFont="1" applyFill="1" applyBorder="1"/>
    <xf numFmtId="49" fontId="32" fillId="0" borderId="0" xfId="12" applyNumberFormat="1" applyFont="1" applyAlignment="1">
      <alignment horizontal="left" vertical="center" indent="4"/>
    </xf>
    <xf numFmtId="49" fontId="33" fillId="0" borderId="0" xfId="12" applyNumberFormat="1" applyFont="1" applyAlignment="1">
      <alignment horizontal="left" vertical="center"/>
    </xf>
    <xf numFmtId="49" fontId="33" fillId="0" borderId="0" xfId="12" applyNumberFormat="1" applyFont="1" applyAlignment="1">
      <alignment horizontal="center" vertical="center"/>
    </xf>
    <xf numFmtId="49" fontId="32" fillId="0" borderId="0" xfId="12" applyNumberFormat="1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6" xfId="0" applyBorder="1" applyAlignment="1">
      <alignment horizontal="distributed" justifyLastLine="1"/>
    </xf>
    <xf numFmtId="0" fontId="0" fillId="0" borderId="8" xfId="0" applyBorder="1" applyAlignment="1">
      <alignment horizontal="distributed" justifyLastLine="1"/>
    </xf>
    <xf numFmtId="0" fontId="0" fillId="0" borderId="6" xfId="0" applyBorder="1" applyAlignment="1">
      <alignment horizontal="distributed" wrapText="1" justifyLastLine="1"/>
    </xf>
    <xf numFmtId="0" fontId="0" fillId="0" borderId="8" xfId="0" applyBorder="1" applyAlignment="1">
      <alignment horizontal="distributed" wrapText="1" justifyLastLine="1"/>
    </xf>
    <xf numFmtId="38" fontId="0" fillId="0" borderId="6" xfId="10" applyFont="1" applyFill="1" applyBorder="1" applyAlignment="1">
      <alignment horizontal="distributed" justifyLastLine="1"/>
    </xf>
    <xf numFmtId="38" fontId="0" fillId="0" borderId="8" xfId="10" applyFont="1" applyFill="1" applyBorder="1" applyAlignment="1">
      <alignment horizontal="distributed" justifyLastLine="1"/>
    </xf>
    <xf numFmtId="181" fontId="0" fillId="0" borderId="19" xfId="0" applyNumberFormat="1" applyBorder="1"/>
    <xf numFmtId="0" fontId="0" fillId="0" borderId="19" xfId="0" applyBorder="1"/>
    <xf numFmtId="0" fontId="0" fillId="0" borderId="5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24" xfId="0" applyBorder="1" applyAlignment="1" applyProtection="1">
      <alignment horizontal="center" vertical="center"/>
      <protection locked="0"/>
    </xf>
    <xf numFmtId="0" fontId="0" fillId="0" borderId="125" xfId="0" applyBorder="1" applyAlignment="1" applyProtection="1">
      <alignment horizontal="center" vertical="center"/>
      <protection locked="0"/>
    </xf>
    <xf numFmtId="38" fontId="19" fillId="0" borderId="124" xfId="0" applyNumberFormat="1" applyFont="1" applyBorder="1" applyAlignment="1">
      <alignment horizontal="center"/>
    </xf>
    <xf numFmtId="38" fontId="19" fillId="0" borderId="125" xfId="0" applyNumberFormat="1" applyFont="1" applyBorder="1" applyAlignment="1">
      <alignment horizontal="center"/>
    </xf>
    <xf numFmtId="0" fontId="0" fillId="0" borderId="126" xfId="0" applyBorder="1" applyAlignment="1" applyProtection="1">
      <alignment horizontal="center" vertical="center"/>
      <protection locked="0"/>
    </xf>
    <xf numFmtId="0" fontId="0" fillId="0" borderId="124" xfId="0" applyBorder="1" applyAlignment="1" applyProtection="1">
      <alignment horizontal="left" vertical="center"/>
      <protection locked="0"/>
    </xf>
    <xf numFmtId="0" fontId="0" fillId="0" borderId="126" xfId="0" applyBorder="1" applyAlignment="1" applyProtection="1">
      <alignment vertical="center"/>
      <protection locked="0"/>
    </xf>
    <xf numFmtId="0" fontId="0" fillId="0" borderId="125" xfId="0" applyBorder="1" applyAlignment="1" applyProtection="1">
      <alignment vertical="center"/>
      <protection locked="0"/>
    </xf>
    <xf numFmtId="182" fontId="0" fillId="0" borderId="124" xfId="0" applyNumberFormat="1" applyBorder="1" applyAlignment="1" applyProtection="1">
      <alignment horizontal="center" vertical="center"/>
      <protection locked="0"/>
    </xf>
    <xf numFmtId="182" fontId="0" fillId="0" borderId="126" xfId="0" applyNumberFormat="1" applyBorder="1" applyAlignment="1" applyProtection="1">
      <alignment horizontal="center" vertical="center"/>
      <protection locked="0"/>
    </xf>
    <xf numFmtId="182" fontId="0" fillId="0" borderId="125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93" xfId="0" applyBorder="1" applyAlignment="1">
      <alignment horizontal="distributed" wrapText="1" justifyLastLine="1"/>
    </xf>
    <xf numFmtId="0" fontId="0" fillId="0" borderId="122" xfId="0" applyBorder="1" applyAlignment="1">
      <alignment horizontal="distributed" wrapText="1" justifyLastLine="1"/>
    </xf>
    <xf numFmtId="0" fontId="0" fillId="0" borderId="123" xfId="0" applyBorder="1" applyAlignment="1">
      <alignment horizontal="distributed" wrapText="1" justifyLastLine="1"/>
    </xf>
    <xf numFmtId="0" fontId="4" fillId="0" borderId="0" xfId="15" applyFont="1" applyAlignment="1" applyProtection="1"/>
    <xf numFmtId="0" fontId="0" fillId="0" borderId="12" xfId="0" applyBorder="1" applyAlignment="1">
      <alignment horizontal="distributed" justifyLastLine="1"/>
    </xf>
    <xf numFmtId="0" fontId="0" fillId="0" borderId="19" xfId="0" applyBorder="1" applyAlignment="1">
      <alignment horizontal="distributed" justifyLastLine="1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182" fontId="9" fillId="0" borderId="19" xfId="0" applyNumberFormat="1" applyFont="1" applyBorder="1" applyAlignment="1" applyProtection="1">
      <alignment horizontal="center"/>
      <protection locked="0"/>
    </xf>
    <xf numFmtId="182" fontId="9" fillId="0" borderId="15" xfId="0" applyNumberFormat="1" applyFont="1" applyBorder="1" applyAlignment="1" applyProtection="1">
      <alignment horizontal="center"/>
      <protection locked="0"/>
    </xf>
    <xf numFmtId="182" fontId="9" fillId="0" borderId="18" xfId="0" applyNumberFormat="1" applyFont="1" applyBorder="1" applyAlignment="1" applyProtection="1">
      <alignment horizontal="center"/>
      <protection locked="0"/>
    </xf>
    <xf numFmtId="182" fontId="9" fillId="0" borderId="17" xfId="0" applyNumberFormat="1" applyFont="1" applyBorder="1" applyAlignment="1" applyProtection="1">
      <alignment horizontal="center"/>
      <protection locked="0"/>
    </xf>
    <xf numFmtId="37" fontId="9" fillId="0" borderId="19" xfId="0" applyNumberFormat="1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93" xfId="0" applyBorder="1" applyAlignment="1">
      <alignment horizontal="distributed" justifyLastLine="1"/>
    </xf>
    <xf numFmtId="0" fontId="0" fillId="0" borderId="122" xfId="0" applyBorder="1" applyAlignment="1">
      <alignment horizontal="distributed" justifyLastLine="1"/>
    </xf>
    <xf numFmtId="0" fontId="0" fillId="0" borderId="123" xfId="0" applyBorder="1" applyAlignment="1">
      <alignment horizontal="distributed" justifyLastLine="1"/>
    </xf>
    <xf numFmtId="38" fontId="24" fillId="0" borderId="19" xfId="0" applyNumberFormat="1" applyFont="1" applyBorder="1" applyAlignment="1" applyProtection="1">
      <alignment horizontal="center" vertical="center"/>
      <protection locked="0"/>
    </xf>
    <xf numFmtId="0" fontId="37" fillId="0" borderId="19" xfId="0" applyFont="1" applyBorder="1" applyProtection="1">
      <protection locked="0"/>
    </xf>
    <xf numFmtId="0" fontId="37" fillId="0" borderId="18" xfId="0" applyFont="1" applyBorder="1" applyProtection="1">
      <protection locked="0"/>
    </xf>
    <xf numFmtId="0" fontId="0" fillId="0" borderId="18" xfId="0" applyBorder="1"/>
    <xf numFmtId="0" fontId="21" fillId="0" borderId="19" xfId="0" applyFont="1" applyBorder="1" applyAlignment="1" applyProtection="1">
      <alignment shrinkToFit="1"/>
      <protection locked="0"/>
    </xf>
    <xf numFmtId="0" fontId="21" fillId="0" borderId="15" xfId="0" applyFont="1" applyBorder="1" applyAlignment="1" applyProtection="1">
      <alignment shrinkToFit="1"/>
      <protection locked="0"/>
    </xf>
    <xf numFmtId="0" fontId="0" fillId="0" borderId="42" xfId="0" applyBorder="1" applyAlignment="1">
      <alignment horizontal="distributed" wrapText="1"/>
    </xf>
    <xf numFmtId="0" fontId="0" fillId="0" borderId="2" xfId="0" applyBorder="1"/>
    <xf numFmtId="0" fontId="0" fillId="0" borderId="68" xfId="0" applyBorder="1"/>
    <xf numFmtId="0" fontId="0" fillId="0" borderId="42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0" borderId="68" xfId="0" applyBorder="1" applyAlignment="1">
      <alignment horizontal="distributed"/>
    </xf>
    <xf numFmtId="0" fontId="1" fillId="0" borderId="42" xfId="0" applyFont="1" applyBorder="1" applyAlignment="1">
      <alignment horizontal="distributed" wrapText="1"/>
    </xf>
    <xf numFmtId="0" fontId="1" fillId="0" borderId="2" xfId="0" applyFont="1" applyBorder="1" applyAlignment="1">
      <alignment horizontal="distributed" wrapText="1"/>
    </xf>
    <xf numFmtId="0" fontId="1" fillId="0" borderId="68" xfId="0" applyFont="1" applyBorder="1" applyAlignment="1">
      <alignment horizontal="distributed" wrapText="1"/>
    </xf>
    <xf numFmtId="0" fontId="0" fillId="0" borderId="42" xfId="0" applyBorder="1" applyAlignment="1">
      <alignment horizontal="distributed" shrinkToFit="1"/>
    </xf>
    <xf numFmtId="0" fontId="24" fillId="0" borderId="19" xfId="13" applyFont="1" applyBorder="1" applyAlignment="1" applyProtection="1">
      <alignment horizontal="center" vertical="center"/>
      <protection locked="0"/>
    </xf>
    <xf numFmtId="0" fontId="24" fillId="0" borderId="15" xfId="13" applyFont="1" applyBorder="1" applyAlignment="1" applyProtection="1">
      <alignment horizontal="center" vertical="center"/>
      <protection locked="0"/>
    </xf>
    <xf numFmtId="0" fontId="24" fillId="0" borderId="18" xfId="13" applyFont="1" applyBorder="1" applyAlignment="1" applyProtection="1">
      <alignment horizontal="center" vertical="center"/>
      <protection locked="0"/>
    </xf>
    <xf numFmtId="0" fontId="24" fillId="0" borderId="17" xfId="13" applyFont="1" applyBorder="1" applyAlignment="1" applyProtection="1">
      <alignment horizontal="center" vertical="center"/>
      <protection locked="0"/>
    </xf>
    <xf numFmtId="0" fontId="1" fillId="0" borderId="12" xfId="13" applyBorder="1" applyAlignment="1">
      <alignment horizontal="distributed" justifyLastLine="1"/>
    </xf>
    <xf numFmtId="0" fontId="1" fillId="0" borderId="19" xfId="13" applyBorder="1" applyAlignment="1">
      <alignment horizontal="distributed" justifyLastLine="1"/>
    </xf>
    <xf numFmtId="182" fontId="9" fillId="0" borderId="19" xfId="13" applyNumberFormat="1" applyFont="1" applyBorder="1" applyAlignment="1" applyProtection="1">
      <alignment horizontal="center"/>
      <protection locked="0"/>
    </xf>
    <xf numFmtId="182" fontId="9" fillId="0" borderId="15" xfId="13" applyNumberFormat="1" applyFont="1" applyBorder="1" applyAlignment="1" applyProtection="1">
      <alignment horizontal="center"/>
      <protection locked="0"/>
    </xf>
    <xf numFmtId="182" fontId="9" fillId="0" borderId="18" xfId="13" applyNumberFormat="1" applyFont="1" applyBorder="1" applyAlignment="1" applyProtection="1">
      <alignment horizontal="center"/>
      <protection locked="0"/>
    </xf>
    <xf numFmtId="182" fontId="9" fillId="0" borderId="17" xfId="13" applyNumberFormat="1" applyFont="1" applyBorder="1" applyAlignment="1" applyProtection="1">
      <alignment horizontal="center"/>
      <protection locked="0"/>
    </xf>
    <xf numFmtId="37" fontId="9" fillId="0" borderId="19" xfId="13" applyNumberFormat="1" applyFont="1" applyBorder="1" applyProtection="1">
      <protection locked="0"/>
    </xf>
    <xf numFmtId="0" fontId="9" fillId="0" borderId="15" xfId="13" applyFont="1" applyBorder="1" applyProtection="1">
      <protection locked="0"/>
    </xf>
    <xf numFmtId="0" fontId="9" fillId="0" borderId="18" xfId="13" applyFont="1" applyBorder="1" applyProtection="1">
      <protection locked="0"/>
    </xf>
    <xf numFmtId="0" fontId="9" fillId="0" borderId="17" xfId="13" applyFont="1" applyBorder="1" applyProtection="1">
      <protection locked="0"/>
    </xf>
    <xf numFmtId="0" fontId="1" fillId="0" borderId="19" xfId="13" applyBorder="1" applyAlignment="1" applyProtection="1">
      <alignment horizontal="center"/>
      <protection locked="0"/>
    </xf>
    <xf numFmtId="0" fontId="1" fillId="0" borderId="15" xfId="13" applyBorder="1" applyAlignment="1" applyProtection="1">
      <alignment horizontal="center"/>
      <protection locked="0"/>
    </xf>
    <xf numFmtId="0" fontId="1" fillId="0" borderId="18" xfId="13" applyBorder="1" applyAlignment="1" applyProtection="1">
      <alignment horizontal="center"/>
      <protection locked="0"/>
    </xf>
    <xf numFmtId="0" fontId="1" fillId="0" borderId="17" xfId="13" applyBorder="1" applyAlignment="1" applyProtection="1">
      <alignment horizontal="center"/>
      <protection locked="0"/>
    </xf>
    <xf numFmtId="0" fontId="1" fillId="0" borderId="42" xfId="13" applyBorder="1" applyAlignment="1">
      <alignment horizontal="distributed" shrinkToFit="1"/>
    </xf>
    <xf numFmtId="0" fontId="1" fillId="0" borderId="2" xfId="13" applyBorder="1"/>
    <xf numFmtId="0" fontId="1" fillId="0" borderId="68" xfId="13" applyBorder="1"/>
    <xf numFmtId="0" fontId="1" fillId="0" borderId="42" xfId="13" applyBorder="1" applyAlignment="1">
      <alignment horizontal="distributed"/>
    </xf>
    <xf numFmtId="0" fontId="1" fillId="0" borderId="2" xfId="13" applyBorder="1" applyAlignment="1">
      <alignment horizontal="distributed"/>
    </xf>
    <xf numFmtId="0" fontId="1" fillId="0" borderId="68" xfId="13" applyBorder="1" applyAlignment="1">
      <alignment horizontal="distributed"/>
    </xf>
    <xf numFmtId="0" fontId="1" fillId="0" borderId="42" xfId="13" applyBorder="1" applyAlignment="1">
      <alignment horizontal="distributed" wrapText="1"/>
    </xf>
    <xf numFmtId="0" fontId="1" fillId="0" borderId="93" xfId="13" applyBorder="1" applyAlignment="1">
      <alignment horizontal="distributed" wrapText="1" justifyLastLine="1"/>
    </xf>
    <xf numFmtId="0" fontId="1" fillId="0" borderId="122" xfId="13" applyBorder="1" applyAlignment="1">
      <alignment horizontal="distributed" wrapText="1" justifyLastLine="1"/>
    </xf>
    <xf numFmtId="0" fontId="1" fillId="0" borderId="123" xfId="13" applyBorder="1" applyAlignment="1">
      <alignment horizontal="distributed" wrapText="1" justifyLastLine="1"/>
    </xf>
    <xf numFmtId="0" fontId="0" fillId="0" borderId="42" xfId="13" applyFont="1" applyBorder="1" applyAlignment="1">
      <alignment horizontal="distributed"/>
    </xf>
    <xf numFmtId="0" fontId="1" fillId="0" borderId="2" xfId="13" applyBorder="1" applyAlignment="1">
      <alignment horizontal="distributed" wrapText="1"/>
    </xf>
    <xf numFmtId="0" fontId="1" fillId="0" borderId="68" xfId="13" applyBorder="1" applyAlignment="1">
      <alignment horizontal="distributed" wrapText="1"/>
    </xf>
    <xf numFmtId="0" fontId="0" fillId="0" borderId="93" xfId="13" applyFont="1" applyBorder="1" applyAlignment="1">
      <alignment horizontal="distributed" wrapText="1" justifyLastLine="1"/>
    </xf>
  </cellXfs>
  <cellStyles count="17">
    <cellStyle name="Calc Currency (0)" xfId="1" xr:uid="{00000000-0005-0000-0000-000000000000}"/>
    <cellStyle name="COMP定番表書式" xfId="2" xr:uid="{00000000-0005-0000-0000-000001000000}"/>
    <cellStyle name="Grey" xfId="3" xr:uid="{00000000-0005-0000-0000-000002000000}"/>
    <cellStyle name="Header1" xfId="4" xr:uid="{00000000-0005-0000-0000-000003000000}"/>
    <cellStyle name="Header2" xfId="5" xr:uid="{00000000-0005-0000-0000-000004000000}"/>
    <cellStyle name="Input [yellow]" xfId="6" xr:uid="{00000000-0005-0000-0000-000005000000}"/>
    <cellStyle name="Normal - Style1" xfId="7" xr:uid="{00000000-0005-0000-0000-000006000000}"/>
    <cellStyle name="Normal_#18-Internet" xfId="8" xr:uid="{00000000-0005-0000-0000-000007000000}"/>
    <cellStyle name="Percent [2]" xfId="9" xr:uid="{00000000-0005-0000-0000-000008000000}"/>
    <cellStyle name="ハイパーリンク" xfId="15" builtinId="8"/>
    <cellStyle name="桁区切り" xfId="10" builtinId="6"/>
    <cellStyle name="桁区切り 2" xfId="14" xr:uid="{00000000-0005-0000-0000-00000B000000}"/>
    <cellStyle name="桁区切り 3" xfId="16" xr:uid="{00000000-0005-0000-0000-00000C000000}"/>
    <cellStyle name="破線" xfId="11" xr:uid="{00000000-0005-0000-0000-00000D000000}"/>
    <cellStyle name="標準" xfId="0" builtinId="0"/>
    <cellStyle name="標準_【一応完成】＜　②　６月20日⇒プラスワン　＞新聞折込広告基準　平成１４年５月１７日改正" xfId="12" xr:uid="{00000000-0005-0000-0000-00000F000000}"/>
    <cellStyle name="標準_●資料表09・6・01" xfId="13" xr:uid="{00000000-0005-0000-0000-000010000000}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106680</xdr:rowOff>
        </xdr:from>
        <xdr:to>
          <xdr:col>14</xdr:col>
          <xdr:colOff>0</xdr:colOff>
          <xdr:row>47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144780</xdr:colOff>
          <xdr:row>35</xdr:row>
          <xdr:rowOff>60960</xdr:rowOff>
        </xdr:from>
        <xdr:to>
          <xdr:col>14</xdr:col>
          <xdr:colOff>822960</xdr:colOff>
          <xdr:row>36</xdr:row>
          <xdr:rowOff>137160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明細全表示／非表示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"/>
  <sheetViews>
    <sheetView showGridLines="0" showRowColHeaders="0" showZeros="0" showOutlineSymbols="0" topLeftCell="B513" zoomScaleSheetLayoutView="4" workbookViewId="0"/>
  </sheetViews>
  <sheetFormatPr defaultRowHeight="13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3"/>
  <dimension ref="B2:P71"/>
  <sheetViews>
    <sheetView zoomScaleNormal="100" zoomScaleSheetLayoutView="75" workbookViewId="0">
      <selection activeCell="D3" sqref="D3"/>
    </sheetView>
  </sheetViews>
  <sheetFormatPr defaultColWidth="9" defaultRowHeight="13.2"/>
  <cols>
    <col min="1" max="1" width="9" style="127"/>
    <col min="2" max="2" width="4.88671875" style="128" bestFit="1" customWidth="1"/>
    <col min="3" max="3" width="5.21875" style="127" customWidth="1"/>
    <col min="4" max="4" width="76.33203125" style="127" bestFit="1" customWidth="1"/>
    <col min="5" max="16384" width="9" style="127"/>
  </cols>
  <sheetData>
    <row r="2" spans="2:12" ht="32.25" customHeight="1">
      <c r="D2" s="129" t="s">
        <v>915</v>
      </c>
      <c r="E2" s="129"/>
    </row>
    <row r="3" spans="2:12" ht="32.25" customHeight="1">
      <c r="D3" s="128" t="s">
        <v>882</v>
      </c>
      <c r="E3" s="129"/>
    </row>
    <row r="4" spans="2:12" ht="12" customHeight="1">
      <c r="D4" s="129"/>
      <c r="E4" s="129"/>
    </row>
    <row r="5" spans="2:12" ht="13.5" customHeight="1">
      <c r="D5" s="131"/>
      <c r="E5" s="129"/>
      <c r="F5" s="131"/>
      <c r="G5" s="131"/>
      <c r="H5" s="131"/>
      <c r="I5" s="131"/>
      <c r="J5" s="131"/>
      <c r="K5" s="131"/>
      <c r="L5" s="131"/>
    </row>
    <row r="6" spans="2:12">
      <c r="D6" s="131"/>
      <c r="E6" s="131"/>
      <c r="F6" s="131"/>
      <c r="G6" s="131"/>
      <c r="H6" s="131"/>
      <c r="I6" s="131"/>
      <c r="J6" s="131"/>
      <c r="K6" s="131"/>
      <c r="L6" s="131"/>
    </row>
    <row r="7" spans="2:12" ht="16.2">
      <c r="B7" s="902" t="s">
        <v>706</v>
      </c>
      <c r="C7" s="902"/>
      <c r="D7" s="903"/>
      <c r="E7" s="903"/>
      <c r="F7" s="131" t="s">
        <v>616</v>
      </c>
      <c r="G7" s="130" t="s">
        <v>617</v>
      </c>
      <c r="H7" s="134"/>
      <c r="I7" s="131"/>
      <c r="J7" s="131"/>
      <c r="K7" s="131"/>
      <c r="L7" s="131"/>
    </row>
    <row r="8" spans="2:12" ht="14.4">
      <c r="B8" s="901" t="s">
        <v>618</v>
      </c>
      <c r="C8" s="901"/>
      <c r="D8" s="904"/>
      <c r="E8" s="904"/>
      <c r="F8" s="131"/>
      <c r="G8" s="128" t="s">
        <v>619</v>
      </c>
      <c r="H8" s="133" t="s">
        <v>620</v>
      </c>
      <c r="I8" s="131"/>
      <c r="J8" s="131"/>
      <c r="K8" s="131"/>
      <c r="L8" s="131"/>
    </row>
    <row r="9" spans="2:12" ht="14.4">
      <c r="B9" s="901" t="s">
        <v>621</v>
      </c>
      <c r="C9" s="901"/>
      <c r="D9" s="901"/>
      <c r="E9" s="901"/>
      <c r="F9" s="128"/>
      <c r="G9" s="128" t="s">
        <v>622</v>
      </c>
      <c r="H9" s="127" t="s">
        <v>623</v>
      </c>
    </row>
    <row r="10" spans="2:12" s="132" customFormat="1" ht="16.2">
      <c r="B10" s="131" t="s">
        <v>624</v>
      </c>
      <c r="C10" s="132" t="s">
        <v>625</v>
      </c>
      <c r="F10" s="128"/>
      <c r="G10" s="128"/>
      <c r="H10" s="127" t="s">
        <v>626</v>
      </c>
      <c r="I10" s="127"/>
    </row>
    <row r="11" spans="2:12">
      <c r="B11" s="131"/>
      <c r="C11" s="128" t="s">
        <v>619</v>
      </c>
      <c r="D11" s="133" t="s">
        <v>627</v>
      </c>
      <c r="F11" s="128"/>
      <c r="G11" s="128" t="s">
        <v>628</v>
      </c>
      <c r="H11" s="127" t="s">
        <v>629</v>
      </c>
    </row>
    <row r="12" spans="2:12">
      <c r="B12" s="131"/>
      <c r="D12" s="133" t="s">
        <v>630</v>
      </c>
      <c r="F12" s="128"/>
      <c r="G12" s="128"/>
      <c r="H12" s="127" t="s">
        <v>631</v>
      </c>
    </row>
    <row r="13" spans="2:12" ht="16.2">
      <c r="B13" s="134"/>
      <c r="C13" s="128" t="s">
        <v>628</v>
      </c>
      <c r="D13" s="127" t="s">
        <v>632</v>
      </c>
      <c r="E13" s="135"/>
      <c r="F13" s="128"/>
      <c r="G13" s="128" t="s">
        <v>633</v>
      </c>
      <c r="H13" s="127" t="s">
        <v>634</v>
      </c>
    </row>
    <row r="14" spans="2:12" ht="16.2">
      <c r="B14" s="131" t="s">
        <v>635</v>
      </c>
      <c r="C14" s="132" t="s">
        <v>636</v>
      </c>
      <c r="F14" s="128"/>
      <c r="G14" s="128" t="s">
        <v>637</v>
      </c>
      <c r="H14" s="127" t="s">
        <v>638</v>
      </c>
    </row>
    <row r="15" spans="2:12" ht="16.2">
      <c r="B15" s="131"/>
      <c r="D15" s="133" t="s">
        <v>639</v>
      </c>
      <c r="F15" s="136"/>
      <c r="H15" s="127" t="s">
        <v>640</v>
      </c>
      <c r="I15" s="132"/>
    </row>
    <row r="16" spans="2:12">
      <c r="B16" s="131"/>
      <c r="D16" s="127" t="s">
        <v>641</v>
      </c>
      <c r="F16" s="128"/>
      <c r="H16" s="127" t="s">
        <v>642</v>
      </c>
    </row>
    <row r="17" spans="2:16" ht="16.2">
      <c r="B17" s="131"/>
      <c r="D17" s="127" t="s">
        <v>643</v>
      </c>
      <c r="F17" s="131" t="s">
        <v>644</v>
      </c>
      <c r="G17" s="132" t="s">
        <v>645</v>
      </c>
      <c r="H17" s="132"/>
    </row>
    <row r="18" spans="2:16" ht="16.2">
      <c r="B18" s="131" t="s">
        <v>646</v>
      </c>
      <c r="C18" s="132" t="s">
        <v>647</v>
      </c>
      <c r="F18" s="128"/>
      <c r="G18" s="128" t="s">
        <v>619</v>
      </c>
      <c r="H18" s="127" t="s">
        <v>648</v>
      </c>
    </row>
    <row r="19" spans="2:16" ht="16.2">
      <c r="B19" s="131"/>
      <c r="D19" s="127" t="s">
        <v>649</v>
      </c>
      <c r="F19" s="136"/>
      <c r="G19" s="128"/>
      <c r="H19" s="127" t="s">
        <v>650</v>
      </c>
      <c r="I19" s="132"/>
    </row>
    <row r="20" spans="2:16" s="132" customFormat="1" ht="16.2">
      <c r="B20" s="131"/>
      <c r="D20" s="127" t="s">
        <v>651</v>
      </c>
      <c r="F20" s="128"/>
      <c r="G20" s="128"/>
      <c r="H20" s="127" t="s">
        <v>652</v>
      </c>
      <c r="I20" s="127"/>
    </row>
    <row r="21" spans="2:16" ht="16.2">
      <c r="B21" s="131" t="s">
        <v>653</v>
      </c>
      <c r="C21" s="132" t="s">
        <v>654</v>
      </c>
      <c r="F21" s="128"/>
      <c r="G21" s="128" t="s">
        <v>628</v>
      </c>
      <c r="H21" s="127" t="s">
        <v>655</v>
      </c>
    </row>
    <row r="22" spans="2:16">
      <c r="B22" s="131"/>
      <c r="D22" s="127" t="s">
        <v>656</v>
      </c>
      <c r="F22" s="128"/>
      <c r="G22" s="128"/>
      <c r="H22" s="127" t="s">
        <v>657</v>
      </c>
    </row>
    <row r="23" spans="2:16">
      <c r="B23" s="131"/>
      <c r="D23" s="127" t="s">
        <v>658</v>
      </c>
      <c r="F23" s="128"/>
      <c r="G23" s="128"/>
      <c r="H23" s="127" t="s">
        <v>659</v>
      </c>
    </row>
    <row r="24" spans="2:16" s="132" customFormat="1" ht="16.2">
      <c r="B24" s="131" t="s">
        <v>660</v>
      </c>
      <c r="C24" s="132" t="s">
        <v>661</v>
      </c>
      <c r="D24" s="127"/>
      <c r="F24" s="128"/>
      <c r="G24" s="128" t="s">
        <v>633</v>
      </c>
      <c r="H24" s="127" t="s">
        <v>662</v>
      </c>
      <c r="I24" s="127"/>
    </row>
    <row r="25" spans="2:16">
      <c r="C25" s="128" t="s">
        <v>619</v>
      </c>
      <c r="D25" s="133" t="s">
        <v>663</v>
      </c>
      <c r="F25" s="128"/>
      <c r="G25" s="128" t="s">
        <v>637</v>
      </c>
      <c r="H25" s="127" t="s">
        <v>664</v>
      </c>
    </row>
    <row r="26" spans="2:16">
      <c r="D26" s="127" t="s">
        <v>665</v>
      </c>
      <c r="F26" s="128"/>
      <c r="G26" s="128" t="s">
        <v>666</v>
      </c>
      <c r="H26" s="127" t="s">
        <v>667</v>
      </c>
    </row>
    <row r="27" spans="2:16" ht="16.2">
      <c r="D27" s="127" t="s">
        <v>668</v>
      </c>
      <c r="F27" s="131" t="s">
        <v>669</v>
      </c>
      <c r="G27" s="132" t="s">
        <v>670</v>
      </c>
      <c r="H27" s="132"/>
    </row>
    <row r="28" spans="2:16">
      <c r="D28" s="127" t="s">
        <v>671</v>
      </c>
      <c r="F28" s="128"/>
      <c r="H28" s="127" t="s">
        <v>672</v>
      </c>
    </row>
    <row r="29" spans="2:16">
      <c r="D29" s="127" t="s">
        <v>673</v>
      </c>
      <c r="F29" s="128"/>
      <c r="H29" s="127" t="s">
        <v>674</v>
      </c>
    </row>
    <row r="30" spans="2:16" ht="16.2">
      <c r="D30" s="127" t="s">
        <v>675</v>
      </c>
      <c r="F30" s="136"/>
      <c r="H30" s="127" t="s">
        <v>676</v>
      </c>
      <c r="I30" s="132"/>
    </row>
    <row r="31" spans="2:16">
      <c r="C31" s="128" t="s">
        <v>628</v>
      </c>
      <c r="D31" s="127" t="s">
        <v>677</v>
      </c>
      <c r="F31" s="128"/>
      <c r="H31" s="127" t="s">
        <v>678</v>
      </c>
    </row>
    <row r="32" spans="2:16" ht="16.2">
      <c r="D32" s="127" t="s">
        <v>679</v>
      </c>
      <c r="F32" s="130" t="s">
        <v>707</v>
      </c>
      <c r="G32" s="130"/>
      <c r="H32" s="130"/>
      <c r="I32" s="130"/>
      <c r="J32" s="133"/>
      <c r="K32" s="133"/>
      <c r="L32" s="133"/>
      <c r="M32" s="133"/>
      <c r="N32" s="133"/>
      <c r="O32" s="133"/>
      <c r="P32" s="133"/>
    </row>
    <row r="33" spans="2:9">
      <c r="C33" s="128" t="s">
        <v>633</v>
      </c>
      <c r="D33" s="127" t="s">
        <v>680</v>
      </c>
      <c r="F33" s="128"/>
      <c r="G33" s="128" t="s">
        <v>619</v>
      </c>
      <c r="H33" s="127" t="s">
        <v>150</v>
      </c>
    </row>
    <row r="34" spans="2:9">
      <c r="D34" s="127" t="s">
        <v>681</v>
      </c>
      <c r="F34" s="128"/>
      <c r="H34" s="127" t="s">
        <v>682</v>
      </c>
    </row>
    <row r="35" spans="2:9">
      <c r="C35" s="128" t="s">
        <v>637</v>
      </c>
      <c r="D35" s="127" t="s">
        <v>683</v>
      </c>
      <c r="F35" s="128"/>
      <c r="H35" s="127" t="s">
        <v>684</v>
      </c>
    </row>
    <row r="36" spans="2:9" ht="16.2">
      <c r="B36" s="131" t="s">
        <v>685</v>
      </c>
      <c r="C36" s="132" t="s">
        <v>686</v>
      </c>
      <c r="F36" s="128"/>
      <c r="G36" s="128" t="s">
        <v>628</v>
      </c>
      <c r="H36" s="127" t="s">
        <v>687</v>
      </c>
    </row>
    <row r="37" spans="2:9" s="132" customFormat="1" ht="16.2">
      <c r="B37" s="128"/>
      <c r="C37" s="127"/>
      <c r="D37" s="127" t="s">
        <v>688</v>
      </c>
      <c r="F37" s="128"/>
      <c r="G37" s="127"/>
      <c r="H37" s="127" t="s">
        <v>689</v>
      </c>
      <c r="I37" s="133"/>
    </row>
    <row r="38" spans="2:9">
      <c r="D38" s="127" t="s">
        <v>690</v>
      </c>
      <c r="F38" s="128"/>
      <c r="G38" s="128" t="s">
        <v>633</v>
      </c>
      <c r="H38" s="127" t="s">
        <v>691</v>
      </c>
    </row>
    <row r="39" spans="2:9" ht="16.2">
      <c r="B39" s="131" t="s">
        <v>692</v>
      </c>
      <c r="C39" s="132" t="s">
        <v>693</v>
      </c>
      <c r="D39" s="132"/>
      <c r="F39" s="128"/>
      <c r="H39" s="133" t="s">
        <v>694</v>
      </c>
    </row>
    <row r="40" spans="2:9">
      <c r="C40" s="128" t="s">
        <v>619</v>
      </c>
      <c r="D40" s="127" t="s">
        <v>695</v>
      </c>
      <c r="F40" s="128"/>
      <c r="G40" s="128" t="s">
        <v>637</v>
      </c>
      <c r="H40" s="127" t="s">
        <v>696</v>
      </c>
    </row>
    <row r="41" spans="2:9" s="132" customFormat="1" ht="16.2">
      <c r="B41" s="128"/>
      <c r="C41" s="128"/>
      <c r="D41" s="127" t="s">
        <v>697</v>
      </c>
      <c r="F41" s="128"/>
      <c r="G41" s="127"/>
      <c r="H41" s="127" t="s">
        <v>698</v>
      </c>
      <c r="I41" s="127"/>
    </row>
    <row r="42" spans="2:9">
      <c r="C42" s="128" t="s">
        <v>628</v>
      </c>
      <c r="D42" s="127" t="s">
        <v>699</v>
      </c>
      <c r="F42" s="128"/>
    </row>
    <row r="43" spans="2:9">
      <c r="D43" s="127" t="s">
        <v>700</v>
      </c>
      <c r="F43" s="128"/>
    </row>
    <row r="44" spans="2:9" ht="16.2">
      <c r="B44" s="131" t="s">
        <v>701</v>
      </c>
      <c r="C44" s="132" t="s">
        <v>702</v>
      </c>
      <c r="D44" s="132"/>
    </row>
    <row r="45" spans="2:9">
      <c r="D45" s="127" t="s">
        <v>703</v>
      </c>
    </row>
    <row r="46" spans="2:9" s="132" customFormat="1" ht="16.2">
      <c r="B46" s="128"/>
      <c r="C46" s="127"/>
      <c r="D46" s="127" t="s">
        <v>704</v>
      </c>
    </row>
    <row r="47" spans="2:9">
      <c r="D47" s="127" t="s">
        <v>705</v>
      </c>
    </row>
    <row r="56" s="132" customFormat="1" ht="16.2"/>
    <row r="60" s="132" customFormat="1" ht="16.2"/>
    <row r="71" s="132" customFormat="1" ht="16.2"/>
  </sheetData>
  <mergeCells count="3">
    <mergeCell ref="B9:E9"/>
    <mergeCell ref="B7:E7"/>
    <mergeCell ref="B8:E8"/>
  </mergeCells>
  <phoneticPr fontId="3"/>
  <printOptions horizontalCentered="1" verticalCentered="1"/>
  <pageMargins left="0.39370078740157483" right="0.19685039370078741" top="0.19685039370078741" bottom="0.19685039370078741" header="0" footer="0"/>
  <pageSetup paperSize="12" scale="85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8</xdr:col>
                <xdr:colOff>0</xdr:colOff>
                <xdr:row>45</xdr:row>
                <xdr:rowOff>106680</xdr:rowOff>
              </from>
              <to>
                <xdr:col>14</xdr:col>
                <xdr:colOff>0</xdr:colOff>
                <xdr:row>47</xdr:row>
                <xdr:rowOff>7620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R84"/>
  <sheetViews>
    <sheetView showZeros="0" zoomScaleNormal="100" zoomScaleSheetLayoutView="75" workbookViewId="0">
      <pane ySplit="3" topLeftCell="A4" activePane="bottomLeft" state="frozen"/>
      <selection activeCell="C2" sqref="C2:F3"/>
      <selection pane="bottomLeft" activeCell="E17" sqref="E17"/>
    </sheetView>
  </sheetViews>
  <sheetFormatPr defaultRowHeight="13.2"/>
  <cols>
    <col min="1" max="1" width="16.88671875" bestFit="1" customWidth="1"/>
    <col min="2" max="2" width="9.33203125" customWidth="1"/>
    <col min="3" max="3" width="10.44140625" customWidth="1"/>
    <col min="4" max="4" width="9.44140625" bestFit="1" customWidth="1"/>
    <col min="6" max="6" width="9.44140625" bestFit="1" customWidth="1"/>
    <col min="8" max="8" width="9.44140625" bestFit="1" customWidth="1"/>
    <col min="10" max="10" width="9.33203125" bestFit="1" customWidth="1"/>
    <col min="12" max="12" width="9.33203125" bestFit="1" customWidth="1"/>
    <col min="14" max="14" width="8.88671875" style="794" customWidth="1"/>
    <col min="16" max="16" width="11.109375" customWidth="1"/>
    <col min="17" max="17" width="10.77734375" customWidth="1"/>
    <col min="18" max="18" width="5.77734375" style="72" customWidth="1"/>
  </cols>
  <sheetData>
    <row r="1" spans="1:18" ht="19.2">
      <c r="A1" s="793" t="s">
        <v>885</v>
      </c>
      <c r="E1" s="121" t="s">
        <v>485</v>
      </c>
    </row>
    <row r="2" spans="1:18" ht="13.5" customHeight="1">
      <c r="A2" s="795" t="s">
        <v>887</v>
      </c>
      <c r="B2" s="907" t="s">
        <v>425</v>
      </c>
      <c r="C2" s="908"/>
      <c r="D2" s="909" t="s">
        <v>426</v>
      </c>
      <c r="E2" s="910"/>
      <c r="F2" s="907" t="s">
        <v>427</v>
      </c>
      <c r="G2" s="908"/>
      <c r="H2" s="907" t="s">
        <v>428</v>
      </c>
      <c r="I2" s="908"/>
      <c r="J2" s="907" t="s">
        <v>429</v>
      </c>
      <c r="K2" s="908"/>
      <c r="L2" s="907" t="s">
        <v>1087</v>
      </c>
      <c r="M2" s="908"/>
      <c r="N2" s="911" t="s">
        <v>424</v>
      </c>
      <c r="O2" s="912"/>
      <c r="P2" s="907" t="s">
        <v>331</v>
      </c>
      <c r="Q2" s="908"/>
      <c r="R2" s="905" t="s">
        <v>161</v>
      </c>
    </row>
    <row r="3" spans="1:18" ht="18" customHeight="1">
      <c r="A3" s="796"/>
      <c r="B3" s="21" t="s">
        <v>463</v>
      </c>
      <c r="C3" s="797" t="s">
        <v>156</v>
      </c>
      <c r="D3" s="21" t="s">
        <v>463</v>
      </c>
      <c r="E3" s="797" t="s">
        <v>156</v>
      </c>
      <c r="F3" s="21" t="s">
        <v>463</v>
      </c>
      <c r="G3" s="797" t="s">
        <v>72</v>
      </c>
      <c r="H3" s="21" t="s">
        <v>463</v>
      </c>
      <c r="I3" s="797" t="s">
        <v>72</v>
      </c>
      <c r="J3" s="21" t="s">
        <v>177</v>
      </c>
      <c r="K3" s="797" t="s">
        <v>8</v>
      </c>
      <c r="L3" s="21" t="s">
        <v>463</v>
      </c>
      <c r="M3" s="797" t="s">
        <v>72</v>
      </c>
      <c r="N3" s="21" t="s">
        <v>463</v>
      </c>
      <c r="O3" s="797" t="s">
        <v>158</v>
      </c>
      <c r="P3" s="21" t="s">
        <v>463</v>
      </c>
      <c r="Q3" s="797" t="s">
        <v>72</v>
      </c>
      <c r="R3" s="906"/>
    </row>
    <row r="4" spans="1:18">
      <c r="A4" s="798" t="s">
        <v>476</v>
      </c>
      <c r="B4" s="799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1"/>
      <c r="O4" s="800"/>
      <c r="P4" s="800"/>
      <c r="Q4" s="802"/>
      <c r="R4" s="803"/>
    </row>
    <row r="5" spans="1:18">
      <c r="A5" s="804" t="s">
        <v>63</v>
      </c>
      <c r="B5" s="805">
        <f>東灘・灘!$D$23</f>
        <v>7800</v>
      </c>
      <c r="C5" s="806">
        <f>東灘・灘!$F$23</f>
        <v>0</v>
      </c>
      <c r="D5" s="807">
        <f>東灘・灘!$J$23</f>
        <v>12400</v>
      </c>
      <c r="E5" s="808">
        <f>東灘・灘!$L$23</f>
        <v>0</v>
      </c>
      <c r="F5" s="809">
        <f>東灘・灘!$P$23</f>
        <v>4100</v>
      </c>
      <c r="G5" s="808">
        <f>東灘・灘!$R$23</f>
        <v>0</v>
      </c>
      <c r="H5" s="809">
        <f>東灘・灘!$V$23</f>
        <v>12900</v>
      </c>
      <c r="I5" s="808">
        <f>東灘・灘!$X$23</f>
        <v>0</v>
      </c>
      <c r="J5" s="809">
        <f>東灘・灘!$AB$23</f>
        <v>0</v>
      </c>
      <c r="K5" s="808">
        <f>東灘・灘!$AD$23</f>
        <v>0</v>
      </c>
      <c r="L5" s="809"/>
      <c r="M5" s="808"/>
      <c r="N5" s="809">
        <f>'日経 (神戸・明石・三田)'!D21</f>
        <v>3850</v>
      </c>
      <c r="O5" s="806">
        <f>'日経 (神戸・明石・三田)'!F21</f>
        <v>0</v>
      </c>
      <c r="P5" s="810">
        <f>+N5+L5+H5+F5+D5+B5+J5</f>
        <v>41050</v>
      </c>
      <c r="Q5" s="806">
        <f>+C5+E5+G5+I5+M5+O5+K5</f>
        <v>0</v>
      </c>
      <c r="R5" s="811" t="s">
        <v>363</v>
      </c>
    </row>
    <row r="6" spans="1:18">
      <c r="A6" s="812" t="s">
        <v>64</v>
      </c>
      <c r="B6" s="813">
        <f>東灘・灘!$D$37</f>
        <v>6650</v>
      </c>
      <c r="C6" s="814">
        <f>東灘・灘!$F$37</f>
        <v>0</v>
      </c>
      <c r="D6" s="815">
        <f>東灘・灘!$J$37</f>
        <v>4200</v>
      </c>
      <c r="E6" s="816">
        <f>東灘・灘!$L$37</f>
        <v>0</v>
      </c>
      <c r="F6" s="815">
        <f>東灘・灘!$P$37</f>
        <v>1000</v>
      </c>
      <c r="G6" s="816">
        <f>東灘・灘!$R$37</f>
        <v>0</v>
      </c>
      <c r="H6" s="815">
        <f>東灘・灘!$V$37</f>
        <v>5650</v>
      </c>
      <c r="I6" s="816">
        <f>東灘・灘!$X$37</f>
        <v>0</v>
      </c>
      <c r="J6" s="815">
        <f>東灘・灘!$AB$37</f>
        <v>0</v>
      </c>
      <c r="K6" s="816">
        <f>東灘・灘!$AD$37</f>
        <v>0</v>
      </c>
      <c r="L6" s="815"/>
      <c r="M6" s="816"/>
      <c r="N6" s="817">
        <f>'日経 (神戸・明石・三田)'!D27</f>
        <v>1650</v>
      </c>
      <c r="O6" s="814">
        <f>'日経 (神戸・明石・三田)'!F27</f>
        <v>0</v>
      </c>
      <c r="P6" s="813">
        <f>+N6+L6+H6+F6+D6+B6+J6</f>
        <v>19150</v>
      </c>
      <c r="Q6" s="814">
        <f>+C6+E6+G6+I6+M6+O6+K6</f>
        <v>0</v>
      </c>
      <c r="R6" s="818" t="s">
        <v>363</v>
      </c>
    </row>
    <row r="7" spans="1:18">
      <c r="A7" s="812" t="s">
        <v>65</v>
      </c>
      <c r="B7" s="813">
        <f>中央・兵庫!$D$22</f>
        <v>8100</v>
      </c>
      <c r="C7" s="814">
        <f>中央・兵庫!$F$22</f>
        <v>0</v>
      </c>
      <c r="D7" s="815">
        <f>中央・兵庫!$J$22</f>
        <v>4700</v>
      </c>
      <c r="E7" s="816">
        <f>中央・兵庫!$L$22</f>
        <v>0</v>
      </c>
      <c r="F7" s="815">
        <f>中央・兵庫!$P$22</f>
        <v>1300</v>
      </c>
      <c r="G7" s="816">
        <f>中央・兵庫!$R$22</f>
        <v>0</v>
      </c>
      <c r="H7" s="817">
        <f>中央・兵庫!$V$22</f>
        <v>3750</v>
      </c>
      <c r="I7" s="816">
        <f>中央・兵庫!$X$22</f>
        <v>0</v>
      </c>
      <c r="J7" s="815">
        <f>中央・兵庫!$AB$22</f>
        <v>0</v>
      </c>
      <c r="K7" s="816">
        <f>中央・兵庫!$AD$22</f>
        <v>0</v>
      </c>
      <c r="L7" s="815"/>
      <c r="M7" s="816"/>
      <c r="N7" s="817">
        <f>'日経 (神戸・明石・三田)'!D33</f>
        <v>3000</v>
      </c>
      <c r="O7" s="814">
        <f>'日経 (神戸・明石・三田)'!$F$33</f>
        <v>0</v>
      </c>
      <c r="P7" s="813">
        <f t="shared" ref="P7:P13" si="0">+N7+L7+H7+F7+D7+B7+J7</f>
        <v>20850</v>
      </c>
      <c r="Q7" s="814">
        <f t="shared" ref="Q7:Q13" si="1">+C7+E7+G7+I7+M7+O7+K7</f>
        <v>0</v>
      </c>
      <c r="R7" s="818" t="s">
        <v>364</v>
      </c>
    </row>
    <row r="8" spans="1:18">
      <c r="A8" s="812" t="s">
        <v>66</v>
      </c>
      <c r="B8" s="813">
        <f>中央・兵庫!$D$34</f>
        <v>11250</v>
      </c>
      <c r="C8" s="814">
        <f>中央・兵庫!$F$34</f>
        <v>0</v>
      </c>
      <c r="D8" s="815">
        <f>中央・兵庫!$J$34</f>
        <v>1550</v>
      </c>
      <c r="E8" s="816">
        <f>中央・兵庫!$L$34</f>
        <v>0</v>
      </c>
      <c r="F8" s="815">
        <f>中央・兵庫!$P$34</f>
        <v>300</v>
      </c>
      <c r="G8" s="816">
        <f>中央・兵庫!$R$34</f>
        <v>0</v>
      </c>
      <c r="H8" s="815">
        <f>中央・兵庫!$V$34</f>
        <v>3250</v>
      </c>
      <c r="I8" s="816">
        <f>中央・兵庫!$X$34</f>
        <v>0</v>
      </c>
      <c r="J8" s="815">
        <f>中央・兵庫!$AB$34</f>
        <v>0</v>
      </c>
      <c r="K8" s="816">
        <f>中央・兵庫!$AD$34</f>
        <v>0</v>
      </c>
      <c r="L8" s="815"/>
      <c r="M8" s="816"/>
      <c r="N8" s="817">
        <f>'日経 (神戸・明石・三田)'!D39</f>
        <v>850</v>
      </c>
      <c r="O8" s="814">
        <f>'日経 (神戸・明石・三田)'!F39</f>
        <v>0</v>
      </c>
      <c r="P8" s="813">
        <f t="shared" si="0"/>
        <v>17200</v>
      </c>
      <c r="Q8" s="814">
        <f t="shared" si="1"/>
        <v>0</v>
      </c>
      <c r="R8" s="818" t="s">
        <v>364</v>
      </c>
    </row>
    <row r="9" spans="1:18">
      <c r="A9" s="812" t="s">
        <v>67</v>
      </c>
      <c r="B9" s="813">
        <f>北・長田!$D$24</f>
        <v>16600</v>
      </c>
      <c r="C9" s="814">
        <f>北・長田!$F$24</f>
        <v>0</v>
      </c>
      <c r="D9" s="813">
        <f>北・長田!$J$24</f>
        <v>7950</v>
      </c>
      <c r="E9" s="814">
        <f>北・長田!$L$24</f>
        <v>0</v>
      </c>
      <c r="F9" s="813">
        <f>北・長田!$P$24</f>
        <v>1850</v>
      </c>
      <c r="G9" s="814">
        <f>北・長田!$R$24</f>
        <v>0</v>
      </c>
      <c r="H9" s="813">
        <f>北・長田!$V$24</f>
        <v>11500</v>
      </c>
      <c r="I9" s="814">
        <f>北・長田!$X$24</f>
        <v>0</v>
      </c>
      <c r="J9" s="819">
        <v>0</v>
      </c>
      <c r="K9" s="814"/>
      <c r="L9" s="819"/>
      <c r="M9" s="814"/>
      <c r="N9" s="820">
        <f>'日経 (神戸・明石・三田)'!J24</f>
        <v>2000</v>
      </c>
      <c r="O9" s="814">
        <f>'日経 (神戸・明石・三田)'!L24</f>
        <v>0</v>
      </c>
      <c r="P9" s="813">
        <f t="shared" si="0"/>
        <v>39900</v>
      </c>
      <c r="Q9" s="814">
        <f t="shared" si="1"/>
        <v>0</v>
      </c>
      <c r="R9" s="818" t="s">
        <v>365</v>
      </c>
    </row>
    <row r="10" spans="1:18">
      <c r="A10" s="812" t="s">
        <v>68</v>
      </c>
      <c r="B10" s="813">
        <f>北・長田!$D$39</f>
        <v>6050</v>
      </c>
      <c r="C10" s="814">
        <f>北・長田!$F$39</f>
        <v>0</v>
      </c>
      <c r="D10" s="813">
        <f>北・長田!$J$39</f>
        <v>2100</v>
      </c>
      <c r="E10" s="814">
        <f>北・長田!$L$39</f>
        <v>0</v>
      </c>
      <c r="F10" s="813">
        <f>北・長田!$P$39</f>
        <v>0</v>
      </c>
      <c r="G10" s="814">
        <f>北・長田!$R$39</f>
        <v>0</v>
      </c>
      <c r="H10" s="813">
        <f>北・長田!$V$39</f>
        <v>3450</v>
      </c>
      <c r="I10" s="814">
        <f>北・長田!$X$39</f>
        <v>0</v>
      </c>
      <c r="J10" s="820">
        <f>北・長田!$AB$39</f>
        <v>0</v>
      </c>
      <c r="K10" s="821">
        <f>北・長田!$AD$39</f>
        <v>0</v>
      </c>
      <c r="L10" s="820"/>
      <c r="M10" s="821"/>
      <c r="N10" s="820">
        <f>'日経 (神戸・明石・三田)'!J29</f>
        <v>450</v>
      </c>
      <c r="O10" s="814">
        <f>'日経 (神戸・明石・三田)'!L29</f>
        <v>0</v>
      </c>
      <c r="P10" s="813">
        <f t="shared" si="0"/>
        <v>12050</v>
      </c>
      <c r="Q10" s="814">
        <f t="shared" si="1"/>
        <v>0</v>
      </c>
      <c r="R10" s="818" t="s">
        <v>365</v>
      </c>
    </row>
    <row r="11" spans="1:18">
      <c r="A11" s="812" t="s">
        <v>69</v>
      </c>
      <c r="B11" s="813">
        <f>須磨・垂水!$D$24</f>
        <v>16600</v>
      </c>
      <c r="C11" s="814">
        <f>須磨・垂水!$F$24</f>
        <v>0</v>
      </c>
      <c r="D11" s="813">
        <f>須磨・垂水!$J$24</f>
        <v>8750</v>
      </c>
      <c r="E11" s="814">
        <f>須磨・垂水!$L$24</f>
        <v>0</v>
      </c>
      <c r="F11" s="813">
        <f>須磨・垂水!$P$24</f>
        <v>0</v>
      </c>
      <c r="G11" s="814">
        <f>須磨・垂水!$R$24</f>
        <v>0</v>
      </c>
      <c r="H11" s="813">
        <f>須磨・垂水!$V$24</f>
        <v>6100</v>
      </c>
      <c r="I11" s="814">
        <f>須磨・垂水!$X$24</f>
        <v>0</v>
      </c>
      <c r="J11" s="813">
        <f>須磨・垂水!$AB$24</f>
        <v>0</v>
      </c>
      <c r="K11" s="814">
        <f>須磨・垂水!$AD$24</f>
        <v>0</v>
      </c>
      <c r="L11" s="813"/>
      <c r="M11" s="814"/>
      <c r="N11" s="820">
        <f>'日経 (神戸・明石・三田)'!J39</f>
        <v>1650</v>
      </c>
      <c r="O11" s="814">
        <f>'日経 (神戸・明石・三田)'!L39</f>
        <v>0</v>
      </c>
      <c r="P11" s="813">
        <f t="shared" si="0"/>
        <v>33100</v>
      </c>
      <c r="Q11" s="814">
        <f t="shared" si="1"/>
        <v>0</v>
      </c>
      <c r="R11" s="818" t="s">
        <v>366</v>
      </c>
    </row>
    <row r="12" spans="1:18">
      <c r="A12" s="812" t="s">
        <v>70</v>
      </c>
      <c r="B12" s="813">
        <f>須磨・垂水!$D$39</f>
        <v>17850</v>
      </c>
      <c r="C12" s="814">
        <f>須磨・垂水!$F$39</f>
        <v>0</v>
      </c>
      <c r="D12" s="813">
        <f>須磨・垂水!$J$39</f>
        <v>9450</v>
      </c>
      <c r="E12" s="814">
        <f>須磨・垂水!$L$39</f>
        <v>0</v>
      </c>
      <c r="F12" s="813">
        <f>須磨・垂水!$P$39</f>
        <v>0</v>
      </c>
      <c r="G12" s="814">
        <f>須磨・垂水!$R$39</f>
        <v>0</v>
      </c>
      <c r="H12" s="813">
        <f>須磨・垂水!$V$39</f>
        <v>10250</v>
      </c>
      <c r="I12" s="814">
        <f>須磨・垂水!$X$39</f>
        <v>0</v>
      </c>
      <c r="J12" s="813">
        <f>須磨・垂水!$AB$39</f>
        <v>0</v>
      </c>
      <c r="K12" s="814">
        <f>須磨・垂水!$AD$39</f>
        <v>0</v>
      </c>
      <c r="L12" s="813"/>
      <c r="M12" s="814"/>
      <c r="N12" s="820">
        <f>'日経 (神戸・明石・三田)'!P23</f>
        <v>2100</v>
      </c>
      <c r="O12" s="814">
        <f>'日経 (神戸・明石・三田)'!R23</f>
        <v>0</v>
      </c>
      <c r="P12" s="813">
        <f t="shared" si="0"/>
        <v>39650</v>
      </c>
      <c r="Q12" s="814">
        <f t="shared" si="1"/>
        <v>0</v>
      </c>
      <c r="R12" s="818" t="s">
        <v>366</v>
      </c>
    </row>
    <row r="13" spans="1:18">
      <c r="A13" s="812" t="s">
        <v>62</v>
      </c>
      <c r="B13" s="813">
        <f>西区・明石!$D$24</f>
        <v>17300</v>
      </c>
      <c r="C13" s="814">
        <f>西区・明石!$F$24</f>
        <v>0</v>
      </c>
      <c r="D13" s="813">
        <f>西区・明石!$J$24</f>
        <v>6300</v>
      </c>
      <c r="E13" s="814">
        <f>西区・明石!$L$24</f>
        <v>0</v>
      </c>
      <c r="F13" s="813">
        <f>西区・明石!$P$24</f>
        <v>1350</v>
      </c>
      <c r="G13" s="814">
        <f>西区・明石!$R$24</f>
        <v>0</v>
      </c>
      <c r="H13" s="813">
        <f>西区・明石!$V$24</f>
        <v>13500</v>
      </c>
      <c r="I13" s="814">
        <f>西区・明石!$X$24</f>
        <v>0</v>
      </c>
      <c r="J13" s="813">
        <f>西区・明石!$AB$24</f>
        <v>0</v>
      </c>
      <c r="K13" s="814">
        <f>西区・明石!$AD$24</f>
        <v>0</v>
      </c>
      <c r="L13" s="813"/>
      <c r="M13" s="814"/>
      <c r="N13" s="820">
        <f>'日経 (神戸・明石・三田)'!P39</f>
        <v>2750</v>
      </c>
      <c r="O13" s="814">
        <f>'日経 (神戸・明石・三田)'!R39</f>
        <v>0</v>
      </c>
      <c r="P13" s="813">
        <f t="shared" si="0"/>
        <v>41200</v>
      </c>
      <c r="Q13" s="814">
        <f t="shared" si="1"/>
        <v>0</v>
      </c>
      <c r="R13" s="818" t="s">
        <v>367</v>
      </c>
    </row>
    <row r="14" spans="1:18" s="71" customFormat="1" ht="13.2" customHeight="1">
      <c r="A14" s="822" t="s">
        <v>457</v>
      </c>
      <c r="B14" s="823">
        <f>SUM(B5:B13)</f>
        <v>108200</v>
      </c>
      <c r="C14" s="824">
        <f t="shared" ref="C14:O14" si="2">SUM(C5:C13)</f>
        <v>0</v>
      </c>
      <c r="D14" s="823">
        <f t="shared" si="2"/>
        <v>57400</v>
      </c>
      <c r="E14" s="824">
        <f t="shared" si="2"/>
        <v>0</v>
      </c>
      <c r="F14" s="823">
        <f t="shared" si="2"/>
        <v>9900</v>
      </c>
      <c r="G14" s="824">
        <f t="shared" si="2"/>
        <v>0</v>
      </c>
      <c r="H14" s="823">
        <f t="shared" si="2"/>
        <v>70350</v>
      </c>
      <c r="I14" s="824">
        <f t="shared" si="2"/>
        <v>0</v>
      </c>
      <c r="J14" s="823">
        <f t="shared" ref="J14:K14" si="3">SUM(J5:J13)</f>
        <v>0</v>
      </c>
      <c r="K14" s="824">
        <f t="shared" si="3"/>
        <v>0</v>
      </c>
      <c r="L14" s="823"/>
      <c r="M14" s="824"/>
      <c r="N14" s="825">
        <f>SUM(N5:N13)</f>
        <v>18300</v>
      </c>
      <c r="O14" s="826">
        <f t="shared" si="2"/>
        <v>0</v>
      </c>
      <c r="P14" s="827">
        <f>+N14+J14+H14+F14+D14+B14</f>
        <v>264150</v>
      </c>
      <c r="Q14" s="826">
        <f>SUM(Q5:Q13)</f>
        <v>0</v>
      </c>
      <c r="R14" s="828"/>
    </row>
    <row r="15" spans="1:18" ht="13.2" customHeight="1">
      <c r="A15" s="798" t="s">
        <v>464</v>
      </c>
      <c r="B15" s="829"/>
      <c r="C15" s="830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  <c r="O15" s="831"/>
      <c r="P15" s="831"/>
      <c r="Q15" s="832"/>
      <c r="R15" s="833"/>
    </row>
    <row r="16" spans="1:18" ht="13.2" customHeight="1">
      <c r="A16" s="834" t="s">
        <v>342</v>
      </c>
      <c r="B16" s="835">
        <f>尼崎市!$D$31</f>
        <v>0</v>
      </c>
      <c r="C16" s="806">
        <f>尼崎市!$F$31</f>
        <v>0</v>
      </c>
      <c r="D16" s="835">
        <f>尼崎市!$J$31</f>
        <v>17700</v>
      </c>
      <c r="E16" s="806">
        <f>尼崎市!$L$31</f>
        <v>0</v>
      </c>
      <c r="F16" s="835">
        <f>尼崎市!$P$31</f>
        <v>11400</v>
      </c>
      <c r="G16" s="806">
        <f>尼崎市!$R$31</f>
        <v>0</v>
      </c>
      <c r="H16" s="835">
        <f>尼崎市!$V$31</f>
        <v>29800</v>
      </c>
      <c r="I16" s="806">
        <f>尼崎市!$X$31</f>
        <v>0</v>
      </c>
      <c r="J16" s="835">
        <f>尼崎市!$AB$31</f>
        <v>11300</v>
      </c>
      <c r="K16" s="806">
        <f>尼崎市!$AD$31</f>
        <v>0</v>
      </c>
      <c r="L16" s="835"/>
      <c r="M16" s="806"/>
      <c r="N16" s="805">
        <f>'日経(阪神）'!D41</f>
        <v>4650</v>
      </c>
      <c r="O16" s="836">
        <f>'日経(阪神）'!F41</f>
        <v>0</v>
      </c>
      <c r="P16" s="813">
        <f>+N16+L16+H16+F16+D16+B16+J16</f>
        <v>74850</v>
      </c>
      <c r="Q16" s="837">
        <f>+C16+E16+G16+I16+M16+O16+K16</f>
        <v>0</v>
      </c>
      <c r="R16" s="811" t="s">
        <v>368</v>
      </c>
    </row>
    <row r="17" spans="1:18" ht="13.2" customHeight="1">
      <c r="A17" s="838" t="s">
        <v>430</v>
      </c>
      <c r="B17" s="813">
        <f>伊丹・川西!$D$23</f>
        <v>0</v>
      </c>
      <c r="C17" s="814">
        <f>伊丹・川西!$F$23</f>
        <v>0</v>
      </c>
      <c r="D17" s="813">
        <f>伊丹・川西!$J$23</f>
        <v>6500</v>
      </c>
      <c r="E17" s="814">
        <f>伊丹・川西!$L$23</f>
        <v>0</v>
      </c>
      <c r="F17" s="813">
        <f>伊丹・川西!$P$23</f>
        <v>3900</v>
      </c>
      <c r="G17" s="814">
        <f>伊丹・川西!$R$23</f>
        <v>0</v>
      </c>
      <c r="H17" s="813">
        <f>伊丹・川西!$V$23</f>
        <v>12750</v>
      </c>
      <c r="I17" s="814">
        <f>伊丹・川西!$X$23</f>
        <v>0</v>
      </c>
      <c r="J17" s="813">
        <f>伊丹・川西!$AB$23</f>
        <v>1650</v>
      </c>
      <c r="K17" s="814">
        <f>伊丹・川西!$AD$23</f>
        <v>0</v>
      </c>
      <c r="L17" s="813"/>
      <c r="M17" s="814"/>
      <c r="N17" s="820">
        <f>'日経(阪神）'!J28</f>
        <v>1700</v>
      </c>
      <c r="O17" s="839">
        <f>'日経(阪神）'!L28</f>
        <v>0</v>
      </c>
      <c r="P17" s="813">
        <f>+N17+L17+H17+F17+D17+B17+J17</f>
        <v>26500</v>
      </c>
      <c r="Q17" s="814">
        <f>+C17+E17+G17+I17+M17+O17+K17</f>
        <v>0</v>
      </c>
      <c r="R17" s="818" t="s">
        <v>369</v>
      </c>
    </row>
    <row r="18" spans="1:18">
      <c r="A18" s="838" t="s">
        <v>344</v>
      </c>
      <c r="B18" s="813">
        <f>伊丹・川西!$D$35</f>
        <v>0</v>
      </c>
      <c r="C18" s="814">
        <f>伊丹・川西!$F$35</f>
        <v>0</v>
      </c>
      <c r="D18" s="813">
        <f>伊丹・川西!$J$35</f>
        <v>14850</v>
      </c>
      <c r="E18" s="814">
        <f>伊丹・川西!$L$35</f>
        <v>0</v>
      </c>
      <c r="F18" s="813">
        <f>伊丹・川西!$P$35</f>
        <v>300</v>
      </c>
      <c r="G18" s="814">
        <f>伊丹・川西!$R$35</f>
        <v>0</v>
      </c>
      <c r="H18" s="813">
        <f>伊丹・川西!$V$35</f>
        <v>11950</v>
      </c>
      <c r="I18" s="814">
        <f>伊丹・川西!$X$35</f>
        <v>0</v>
      </c>
      <c r="J18" s="813">
        <f>伊丹・川西!$AB$35</f>
        <v>1850</v>
      </c>
      <c r="K18" s="814">
        <f>伊丹・川西!$AD$35</f>
        <v>0</v>
      </c>
      <c r="L18" s="813"/>
      <c r="M18" s="814"/>
      <c r="N18" s="820">
        <f>'日経(阪神）'!J41</f>
        <v>2350</v>
      </c>
      <c r="O18" s="839">
        <f>'日経(阪神）'!L41</f>
        <v>0</v>
      </c>
      <c r="P18" s="813">
        <f t="shared" ref="P18:P22" si="4">+N18+L18+H18+F18+D18+B18+J18</f>
        <v>31300</v>
      </c>
      <c r="Q18" s="814">
        <f t="shared" ref="Q18:Q22" si="5">+C18+E18+G18+I18+M18+O18+K18</f>
        <v>0</v>
      </c>
      <c r="R18" s="818" t="s">
        <v>369</v>
      </c>
    </row>
    <row r="19" spans="1:18">
      <c r="A19" s="838" t="s">
        <v>431</v>
      </c>
      <c r="B19" s="820">
        <f>宝塚・芦屋!$D$22</f>
        <v>400</v>
      </c>
      <c r="C19" s="814">
        <f>宝塚・芦屋!$F$22</f>
        <v>0</v>
      </c>
      <c r="D19" s="813">
        <f>宝塚・芦屋!$J$22</f>
        <v>17850</v>
      </c>
      <c r="E19" s="814">
        <f>宝塚・芦屋!$L$22</f>
        <v>0</v>
      </c>
      <c r="F19" s="813">
        <f>宝塚・芦屋!$P$22</f>
        <v>8400</v>
      </c>
      <c r="G19" s="814">
        <f>宝塚・芦屋!$R$22</f>
        <v>0</v>
      </c>
      <c r="H19" s="813">
        <f>宝塚・芦屋!$V$22</f>
        <v>11600</v>
      </c>
      <c r="I19" s="814">
        <f>宝塚・芦屋!$X$22</f>
        <v>0</v>
      </c>
      <c r="J19" s="813">
        <f>宝塚・芦屋!$AB$22</f>
        <v>1950</v>
      </c>
      <c r="K19" s="814">
        <f>宝塚・芦屋!$AD$22</f>
        <v>0</v>
      </c>
      <c r="L19" s="813"/>
      <c r="M19" s="814"/>
      <c r="N19" s="820">
        <f>'日経(阪神）'!P34</f>
        <v>5300</v>
      </c>
      <c r="O19" s="839">
        <f>'日経(阪神）'!R34</f>
        <v>0</v>
      </c>
      <c r="P19" s="813">
        <f t="shared" si="4"/>
        <v>45500</v>
      </c>
      <c r="Q19" s="814">
        <f t="shared" si="5"/>
        <v>0</v>
      </c>
      <c r="R19" s="818" t="s">
        <v>370</v>
      </c>
    </row>
    <row r="20" spans="1:18">
      <c r="A20" s="838" t="s">
        <v>345</v>
      </c>
      <c r="B20" s="813">
        <f>宝塚・芦屋!$D$31</f>
        <v>0</v>
      </c>
      <c r="C20" s="814">
        <f>宝塚・芦屋!$F$31</f>
        <v>0</v>
      </c>
      <c r="D20" s="813">
        <f>宝塚・芦屋!$J$31</f>
        <v>9750</v>
      </c>
      <c r="E20" s="814">
        <f>宝塚・芦屋!$L$31</f>
        <v>0</v>
      </c>
      <c r="F20" s="813">
        <f>宝塚・芦屋!$P$31</f>
        <v>0</v>
      </c>
      <c r="G20" s="814">
        <f>宝塚・芦屋!$R$31</f>
        <v>0</v>
      </c>
      <c r="H20" s="813">
        <f>宝塚・芦屋!$V$31</f>
        <v>6000</v>
      </c>
      <c r="I20" s="814">
        <f>宝塚・芦屋!$X$31</f>
        <v>0</v>
      </c>
      <c r="J20" s="813">
        <f>宝塚・芦屋!$AB$31</f>
        <v>1350</v>
      </c>
      <c r="K20" s="814">
        <f>宝塚・芦屋!$AD$31</f>
        <v>0</v>
      </c>
      <c r="L20" s="813"/>
      <c r="M20" s="814"/>
      <c r="N20" s="820">
        <f>'日経(阪神）'!V22</f>
        <v>2950</v>
      </c>
      <c r="O20" s="839">
        <f>'日経(阪神）'!X22</f>
        <v>0</v>
      </c>
      <c r="P20" s="813">
        <f t="shared" si="4"/>
        <v>20050</v>
      </c>
      <c r="Q20" s="814">
        <f t="shared" si="5"/>
        <v>0</v>
      </c>
      <c r="R20" s="818" t="s">
        <v>370</v>
      </c>
    </row>
    <row r="21" spans="1:18">
      <c r="A21" s="838" t="s">
        <v>432</v>
      </c>
      <c r="B21" s="813">
        <f>西宮!$D$28</f>
        <v>2250</v>
      </c>
      <c r="C21" s="814">
        <f>西宮!$F$28</f>
        <v>0</v>
      </c>
      <c r="D21" s="813">
        <f>西宮!$J$28</f>
        <v>29400</v>
      </c>
      <c r="E21" s="814">
        <f>西宮!$L$28</f>
        <v>0</v>
      </c>
      <c r="F21" s="813">
        <f>西宮!$P$28</f>
        <v>7350</v>
      </c>
      <c r="G21" s="814">
        <f>西宮!$R$28</f>
        <v>0</v>
      </c>
      <c r="H21" s="813">
        <f>西宮!$V$28</f>
        <v>27250</v>
      </c>
      <c r="I21" s="814">
        <f>西宮!$X$28</f>
        <v>0</v>
      </c>
      <c r="J21" s="813">
        <f>西宮!$AB$28</f>
        <v>5950</v>
      </c>
      <c r="K21" s="814">
        <f>西宮!$AD$28</f>
        <v>0</v>
      </c>
      <c r="L21" s="813"/>
      <c r="M21" s="814"/>
      <c r="N21" s="820">
        <f>'日経(阪神）'!AB41</f>
        <v>8500</v>
      </c>
      <c r="O21" s="839">
        <f>'日経(阪神）'!AD41</f>
        <v>0</v>
      </c>
      <c r="P21" s="813">
        <f t="shared" si="4"/>
        <v>80700</v>
      </c>
      <c r="Q21" s="814">
        <f t="shared" si="5"/>
        <v>0</v>
      </c>
      <c r="R21" s="818" t="s">
        <v>371</v>
      </c>
    </row>
    <row r="22" spans="1:18">
      <c r="A22" s="838" t="s">
        <v>440</v>
      </c>
      <c r="B22" s="813">
        <f>三田!$D$24</f>
        <v>6250</v>
      </c>
      <c r="C22" s="814">
        <f>三田!$F$24</f>
        <v>0</v>
      </c>
      <c r="D22" s="813">
        <f>三田!$J$24</f>
        <v>3700</v>
      </c>
      <c r="E22" s="814">
        <f>三田!$L$24</f>
        <v>0</v>
      </c>
      <c r="F22" s="813">
        <f>三田!$P$24</f>
        <v>2450</v>
      </c>
      <c r="G22" s="814">
        <f>三田!$R$24</f>
        <v>0</v>
      </c>
      <c r="H22" s="813">
        <f>三田!$V$24</f>
        <v>9100</v>
      </c>
      <c r="I22" s="814">
        <f>三田!$X$24</f>
        <v>0</v>
      </c>
      <c r="J22" s="819">
        <v>0</v>
      </c>
      <c r="K22" s="814"/>
      <c r="L22" s="819"/>
      <c r="M22" s="814"/>
      <c r="N22" s="820">
        <f>'日経 (神戸・明石・三田)'!AB19</f>
        <v>1950</v>
      </c>
      <c r="O22" s="839">
        <f>'日経 (神戸・明石・三田)'!AD19</f>
        <v>0</v>
      </c>
      <c r="P22" s="813">
        <f t="shared" si="4"/>
        <v>23450</v>
      </c>
      <c r="Q22" s="814">
        <f t="shared" si="5"/>
        <v>0</v>
      </c>
      <c r="R22" s="818" t="s">
        <v>372</v>
      </c>
    </row>
    <row r="23" spans="1:18" s="71" customFormat="1">
      <c r="A23" s="822" t="s">
        <v>465</v>
      </c>
      <c r="B23" s="825">
        <f>SUM(B16:B22)</f>
        <v>8900</v>
      </c>
      <c r="C23" s="826">
        <f t="shared" ref="C23:I23" si="6">SUM(C16:C22)</f>
        <v>0</v>
      </c>
      <c r="D23" s="825">
        <f t="shared" si="6"/>
        <v>99750</v>
      </c>
      <c r="E23" s="826">
        <f t="shared" si="6"/>
        <v>0</v>
      </c>
      <c r="F23" s="825">
        <f t="shared" si="6"/>
        <v>33800</v>
      </c>
      <c r="G23" s="826">
        <f t="shared" si="6"/>
        <v>0</v>
      </c>
      <c r="H23" s="825">
        <f t="shared" si="6"/>
        <v>108450</v>
      </c>
      <c r="I23" s="826">
        <f t="shared" si="6"/>
        <v>0</v>
      </c>
      <c r="J23" s="825">
        <f t="shared" ref="J23:K23" si="7">SUM(J16:J22)</f>
        <v>24050</v>
      </c>
      <c r="K23" s="826">
        <f t="shared" si="7"/>
        <v>0</v>
      </c>
      <c r="L23" s="825"/>
      <c r="M23" s="826"/>
      <c r="N23" s="823">
        <f>SUM(N16:N22)</f>
        <v>27400</v>
      </c>
      <c r="O23" s="824">
        <f>SUM(O16:O22)</f>
        <v>0</v>
      </c>
      <c r="P23" s="827">
        <f>B23+D23+F23+H23+J23+N23</f>
        <v>302350</v>
      </c>
      <c r="Q23" s="826">
        <f>SUM(Q16:Q22)</f>
        <v>0</v>
      </c>
      <c r="R23" s="828"/>
    </row>
    <row r="24" spans="1:18">
      <c r="A24" s="798" t="s">
        <v>458</v>
      </c>
      <c r="B24" s="829"/>
      <c r="C24" s="800"/>
      <c r="D24" s="831"/>
      <c r="E24" s="800"/>
      <c r="F24" s="831"/>
      <c r="G24" s="800"/>
      <c r="H24" s="831"/>
      <c r="I24" s="800"/>
      <c r="J24" s="800"/>
      <c r="K24" s="800"/>
      <c r="L24" s="800"/>
      <c r="M24" s="800"/>
      <c r="N24" s="801"/>
      <c r="O24" s="800"/>
      <c r="P24" s="831"/>
      <c r="Q24" s="802"/>
      <c r="R24" s="833"/>
    </row>
    <row r="25" spans="1:18">
      <c r="A25" s="834" t="s">
        <v>343</v>
      </c>
      <c r="B25" s="835">
        <f>西区・明石!$D$41</f>
        <v>27800</v>
      </c>
      <c r="C25" s="806">
        <f>西区・明石!$F$41</f>
        <v>0</v>
      </c>
      <c r="D25" s="835">
        <f>西区・明石!$J$41</f>
        <v>9550</v>
      </c>
      <c r="E25" s="806">
        <f>西区・明石!$L$41</f>
        <v>0</v>
      </c>
      <c r="F25" s="835">
        <f>西区・明石!$P$41</f>
        <v>4950</v>
      </c>
      <c r="G25" s="806">
        <f>西区・明石!$R$41</f>
        <v>0</v>
      </c>
      <c r="H25" s="835">
        <f>西区・明石!$V$41</f>
        <v>10300</v>
      </c>
      <c r="I25" s="806">
        <f>西区・明石!$X$41</f>
        <v>0</v>
      </c>
      <c r="J25" s="835">
        <f>西区・明石!$AB$41</f>
        <v>0</v>
      </c>
      <c r="K25" s="806">
        <f>西区・明石!$AD$41</f>
        <v>0</v>
      </c>
      <c r="L25" s="835"/>
      <c r="M25" s="806"/>
      <c r="N25" s="805">
        <f>'日経 (神戸・明石・三田)'!V33</f>
        <v>2850</v>
      </c>
      <c r="O25" s="836">
        <f>'日経 (神戸・明石・三田)'!X33</f>
        <v>0</v>
      </c>
      <c r="P25" s="813">
        <f>+N25+L25+H25+F25+D25+B25+J25</f>
        <v>55450</v>
      </c>
      <c r="Q25" s="814">
        <f>+C25+E25+G25+I25+M25+O25+K25</f>
        <v>0</v>
      </c>
      <c r="R25" s="811" t="s">
        <v>367</v>
      </c>
    </row>
    <row r="26" spans="1:18">
      <c r="A26" s="838" t="s">
        <v>433</v>
      </c>
      <c r="B26" s="813">
        <f>加古川・高砂!$D$27</f>
        <v>35950</v>
      </c>
      <c r="C26" s="814">
        <f>加古川・高砂!$F$27</f>
        <v>0</v>
      </c>
      <c r="D26" s="813">
        <f>加古川・高砂!$J$27</f>
        <v>8150</v>
      </c>
      <c r="E26" s="814">
        <f>加古川・高砂!$L$27</f>
        <v>0</v>
      </c>
      <c r="F26" s="813">
        <f>加古川・高砂!$P$27</f>
        <v>0</v>
      </c>
      <c r="G26" s="814">
        <f>加古川・高砂!$R$27</f>
        <v>0</v>
      </c>
      <c r="H26" s="813">
        <f>加古川・高砂!$V$27</f>
        <v>16700</v>
      </c>
      <c r="I26" s="814">
        <f>加古川・高砂!$X$27</f>
        <v>0</v>
      </c>
      <c r="J26" s="819">
        <v>0</v>
      </c>
      <c r="K26" s="814"/>
      <c r="L26" s="819"/>
      <c r="M26" s="814"/>
      <c r="N26" s="820">
        <f>'日経（ 東播・三木・北播・姫路・西播・神崎）'!D29</f>
        <v>2150</v>
      </c>
      <c r="O26" s="839">
        <f>'日経（ 東播・三木・北播・姫路・西播・神崎）'!F29</f>
        <v>0</v>
      </c>
      <c r="P26" s="813">
        <f>+N26+L26+H26+F26+D26+B26+J26</f>
        <v>62950</v>
      </c>
      <c r="Q26" s="814">
        <f>+C26+E26+G26+I26+M26+O26+K26</f>
        <v>0</v>
      </c>
      <c r="R26" s="818" t="s">
        <v>843</v>
      </c>
    </row>
    <row r="27" spans="1:18">
      <c r="A27" s="838" t="s">
        <v>435</v>
      </c>
      <c r="B27" s="813">
        <f>加古川・高砂!$D$37</f>
        <v>8900</v>
      </c>
      <c r="C27" s="814">
        <f>加古川・高砂!$F$37</f>
        <v>0</v>
      </c>
      <c r="D27" s="813">
        <f>加古川・高砂!$J$37</f>
        <v>2500</v>
      </c>
      <c r="E27" s="814">
        <f>加古川・高砂!$L$37</f>
        <v>0</v>
      </c>
      <c r="F27" s="813">
        <f>加古川・高砂!$P$37</f>
        <v>0</v>
      </c>
      <c r="G27" s="814">
        <f>加古川・高砂!$R$37</f>
        <v>0</v>
      </c>
      <c r="H27" s="813">
        <f>加古川・高砂!$V$37</f>
        <v>4450</v>
      </c>
      <c r="I27" s="814">
        <f>加古川・高砂!$X$37</f>
        <v>0</v>
      </c>
      <c r="J27" s="819">
        <v>0</v>
      </c>
      <c r="K27" s="814"/>
      <c r="L27" s="819"/>
      <c r="M27" s="814"/>
      <c r="N27" s="820">
        <f>'日経（ 東播・三木・北播・姫路・西播・神崎）'!D40</f>
        <v>650</v>
      </c>
      <c r="O27" s="839">
        <f>'日経（ 東播・三木・北播・姫路・西播・神崎）'!F40</f>
        <v>0</v>
      </c>
      <c r="P27" s="813">
        <f t="shared" ref="P27:P32" si="8">+N27+L27+H27+F27+D27+B27+J27</f>
        <v>16500</v>
      </c>
      <c r="Q27" s="814">
        <f t="shared" ref="Q27:Q32" si="9">+C27+E27+G27+I27+M27+O27+K27</f>
        <v>0</v>
      </c>
      <c r="R27" s="818" t="s">
        <v>843</v>
      </c>
    </row>
    <row r="28" spans="1:18">
      <c r="A28" s="838" t="s">
        <v>436</v>
      </c>
      <c r="B28" s="813">
        <f>三木!$D$20</f>
        <v>11250</v>
      </c>
      <c r="C28" s="814">
        <f>三木!$F$20</f>
        <v>0</v>
      </c>
      <c r="D28" s="813">
        <f>三木!$J$20</f>
        <v>900</v>
      </c>
      <c r="E28" s="814">
        <f>三木!$L$20</f>
        <v>0</v>
      </c>
      <c r="F28" s="813">
        <f>三木!$P$20</f>
        <v>800</v>
      </c>
      <c r="G28" s="814">
        <f>三木!$R$20</f>
        <v>0</v>
      </c>
      <c r="H28" s="813">
        <f>三木!$V$20</f>
        <v>3600</v>
      </c>
      <c r="I28" s="814">
        <f>三木!$X$20</f>
        <v>0</v>
      </c>
      <c r="J28" s="819">
        <v>0</v>
      </c>
      <c r="K28" s="814"/>
      <c r="L28" s="819"/>
      <c r="M28" s="814"/>
      <c r="N28" s="820">
        <f>'日経（ 東播・三木・北播・姫路・西播・神崎）'!J22</f>
        <v>700</v>
      </c>
      <c r="O28" s="839">
        <f>'日経（ 東播・三木・北播・姫路・西播・神崎）'!L22</f>
        <v>0</v>
      </c>
      <c r="P28" s="813">
        <f t="shared" si="8"/>
        <v>17250</v>
      </c>
      <c r="Q28" s="814">
        <f t="shared" si="9"/>
        <v>0</v>
      </c>
      <c r="R28" s="818" t="s">
        <v>844</v>
      </c>
    </row>
    <row r="29" spans="1:18">
      <c r="A29" s="838" t="s">
        <v>437</v>
      </c>
      <c r="B29" s="813">
        <f>小・加・西・多・加!$D$16</f>
        <v>5850</v>
      </c>
      <c r="C29" s="814">
        <f>小・加・西・多・加!$F$16</f>
        <v>0</v>
      </c>
      <c r="D29" s="813">
        <f>小・加・西・多・加!J16</f>
        <v>1150</v>
      </c>
      <c r="E29" s="814">
        <f>小・加・西・多・加!$L$16</f>
        <v>0</v>
      </c>
      <c r="F29" s="813">
        <f>小・加・西・多・加!$P$16</f>
        <v>0</v>
      </c>
      <c r="G29" s="814">
        <f>小・加・西・多・加!$R$16</f>
        <v>0</v>
      </c>
      <c r="H29" s="813">
        <f>小・加・西・多・加!$V$16</f>
        <v>1750</v>
      </c>
      <c r="I29" s="814">
        <f>小・加・西・多・加!$X$16</f>
        <v>0</v>
      </c>
      <c r="J29" s="819">
        <v>0</v>
      </c>
      <c r="K29" s="814"/>
      <c r="L29" s="819"/>
      <c r="M29" s="814"/>
      <c r="N29" s="820">
        <f>'日経（ 東播・三木・北播・姫路・西播・神崎）'!J27</f>
        <v>400</v>
      </c>
      <c r="O29" s="839">
        <f>'日経（ 東播・三木・北播・姫路・西播・神崎）'!L27</f>
        <v>0</v>
      </c>
      <c r="P29" s="813">
        <f t="shared" si="8"/>
        <v>9150</v>
      </c>
      <c r="Q29" s="814">
        <f t="shared" si="9"/>
        <v>0</v>
      </c>
      <c r="R29" s="818" t="s">
        <v>845</v>
      </c>
    </row>
    <row r="30" spans="1:18">
      <c r="A30" s="838" t="s">
        <v>451</v>
      </c>
      <c r="B30" s="813">
        <f>小・加・西・多・加!D22</f>
        <v>6400</v>
      </c>
      <c r="C30" s="814">
        <f>Ｋ加東市折込部数</f>
        <v>0</v>
      </c>
      <c r="D30" s="813"/>
      <c r="E30" s="814"/>
      <c r="F30" s="813"/>
      <c r="G30" s="814"/>
      <c r="H30" s="813">
        <f>小・加・西・多・加!V22</f>
        <v>1400</v>
      </c>
      <c r="I30" s="814">
        <f>Ｙ加東市折込部数</f>
        <v>0</v>
      </c>
      <c r="J30" s="819"/>
      <c r="K30" s="814"/>
      <c r="L30" s="819"/>
      <c r="M30" s="814"/>
      <c r="N30" s="820">
        <f>'日経（ 東播・三木・北播・姫路・西播・神崎）'!J34</f>
        <v>300</v>
      </c>
      <c r="O30" s="839">
        <f>'日経（ 東播・三木・北播・姫路・西播・神崎）'!L34</f>
        <v>0</v>
      </c>
      <c r="P30" s="813">
        <f t="shared" si="8"/>
        <v>8100</v>
      </c>
      <c r="Q30" s="814">
        <f t="shared" si="9"/>
        <v>0</v>
      </c>
      <c r="R30" s="818" t="s">
        <v>845</v>
      </c>
    </row>
    <row r="31" spans="1:18">
      <c r="A31" s="838" t="s">
        <v>438</v>
      </c>
      <c r="B31" s="813">
        <f>小・加・西・多・加!$D$40</f>
        <v>6650</v>
      </c>
      <c r="C31" s="814">
        <f>小・加・西・多・加!$F$40</f>
        <v>0</v>
      </c>
      <c r="D31" s="813">
        <f>小・加・西・多・加!$J$40</f>
        <v>800</v>
      </c>
      <c r="E31" s="814">
        <f>小・加・西・多・加!$L$40</f>
        <v>0</v>
      </c>
      <c r="F31" s="813">
        <f>小・加・西・多・加!$P$40</f>
        <v>100</v>
      </c>
      <c r="G31" s="814">
        <f>小・加・西・多・加!$R$40</f>
        <v>0</v>
      </c>
      <c r="H31" s="813">
        <f>小・加・西・多・加!$V$40</f>
        <v>1650</v>
      </c>
      <c r="I31" s="814">
        <f>小・加・西・多・加!$X$40</f>
        <v>0</v>
      </c>
      <c r="J31" s="813">
        <f>小・加・西・多・加!$AB$40</f>
        <v>0</v>
      </c>
      <c r="K31" s="814">
        <f>小・加・西・多・加!$AD$40</f>
        <v>0</v>
      </c>
      <c r="L31" s="813"/>
      <c r="M31" s="814"/>
      <c r="N31" s="820">
        <f>'日経（ 東播・三木・北播・姫路・西播・神崎）'!P23</f>
        <v>400</v>
      </c>
      <c r="O31" s="839">
        <f>'日経（ 東播・三木・北播・姫路・西播・神崎）'!R23</f>
        <v>0</v>
      </c>
      <c r="P31" s="813">
        <f t="shared" si="8"/>
        <v>9600</v>
      </c>
      <c r="Q31" s="814">
        <f t="shared" si="9"/>
        <v>0</v>
      </c>
      <c r="R31" s="818" t="s">
        <v>845</v>
      </c>
    </row>
    <row r="32" spans="1:18">
      <c r="A32" s="838" t="s">
        <v>439</v>
      </c>
      <c r="B32" s="813">
        <f>小・加・西・多・加!$D$27</f>
        <v>6050</v>
      </c>
      <c r="C32" s="814">
        <f>小・加・西・多・加!$F$27</f>
        <v>0</v>
      </c>
      <c r="D32" s="813">
        <f>小・加・西・多・加!$J$27</f>
        <v>1000</v>
      </c>
      <c r="E32" s="814">
        <f>小・加・西・多・加!$L$27</f>
        <v>0</v>
      </c>
      <c r="F32" s="813">
        <f>小・加・西・多・加!$P$27</f>
        <v>0</v>
      </c>
      <c r="G32" s="814">
        <f>小・加・西・多・加!$R$27</f>
        <v>0</v>
      </c>
      <c r="H32" s="813">
        <f>小・加・西・多・加!$V$27</f>
        <v>1050</v>
      </c>
      <c r="I32" s="814">
        <f>小・加・西・多・加!$X$27</f>
        <v>0</v>
      </c>
      <c r="J32" s="819">
        <v>0</v>
      </c>
      <c r="K32" s="814"/>
      <c r="L32" s="819"/>
      <c r="M32" s="814"/>
      <c r="N32" s="820">
        <f>'日経（ 東播・三木・北播・姫路・西播・神崎）'!J40</f>
        <v>250</v>
      </c>
      <c r="O32" s="839">
        <f>'日経（ 東播・三木・北播・姫路・西播・神崎）'!L40</f>
        <v>0</v>
      </c>
      <c r="P32" s="813">
        <f t="shared" si="8"/>
        <v>8350</v>
      </c>
      <c r="Q32" s="814">
        <f t="shared" si="9"/>
        <v>0</v>
      </c>
      <c r="R32" s="818" t="s">
        <v>845</v>
      </c>
    </row>
    <row r="33" spans="1:18" s="71" customFormat="1">
      <c r="A33" s="822" t="s">
        <v>459</v>
      </c>
      <c r="B33" s="823">
        <f>SUM(B25:B32)</f>
        <v>108850</v>
      </c>
      <c r="C33" s="826">
        <f t="shared" ref="C33:Q33" si="10">SUM(C25:C32)</f>
        <v>0</v>
      </c>
      <c r="D33" s="823">
        <f>SUM(D25:D32)</f>
        <v>24050</v>
      </c>
      <c r="E33" s="826">
        <f t="shared" si="10"/>
        <v>0</v>
      </c>
      <c r="F33" s="823">
        <f t="shared" si="10"/>
        <v>5850</v>
      </c>
      <c r="G33" s="826">
        <f t="shared" si="10"/>
        <v>0</v>
      </c>
      <c r="H33" s="823">
        <f t="shared" si="10"/>
        <v>40900</v>
      </c>
      <c r="I33" s="826">
        <f t="shared" si="10"/>
        <v>0</v>
      </c>
      <c r="J33" s="823">
        <f t="shared" ref="J33:K33" si="11">SUM(J25:J32)</f>
        <v>0</v>
      </c>
      <c r="K33" s="826">
        <f t="shared" si="11"/>
        <v>0</v>
      </c>
      <c r="L33" s="823"/>
      <c r="M33" s="826"/>
      <c r="N33" s="823">
        <f t="shared" si="10"/>
        <v>7700</v>
      </c>
      <c r="O33" s="826">
        <f>SUM(O25:O32)</f>
        <v>0</v>
      </c>
      <c r="P33" s="827">
        <f>B33+D33+F33+H33+L33+N33+J33</f>
        <v>187350</v>
      </c>
      <c r="Q33" s="826">
        <f t="shared" si="10"/>
        <v>0</v>
      </c>
      <c r="R33" s="828"/>
    </row>
    <row r="34" spans="1:18">
      <c r="A34" s="798" t="s">
        <v>460</v>
      </c>
      <c r="B34" s="799"/>
      <c r="C34" s="800"/>
      <c r="D34" s="800"/>
      <c r="E34" s="800"/>
      <c r="F34" s="800"/>
      <c r="G34" s="800"/>
      <c r="H34" s="800"/>
      <c r="I34" s="800"/>
      <c r="J34" s="800"/>
      <c r="K34" s="800"/>
      <c r="L34" s="800"/>
      <c r="M34" s="800"/>
      <c r="N34" s="801"/>
      <c r="O34" s="800"/>
      <c r="P34" s="831"/>
      <c r="Q34" s="802"/>
      <c r="R34" s="833"/>
    </row>
    <row r="35" spans="1:18">
      <c r="A35" s="834" t="s">
        <v>441</v>
      </c>
      <c r="B35" s="835">
        <f>姫路!$D$41</f>
        <v>54750</v>
      </c>
      <c r="C35" s="806">
        <f>姫路!$F$41</f>
        <v>0</v>
      </c>
      <c r="D35" s="835">
        <f>姫路!$J$41</f>
        <v>13850</v>
      </c>
      <c r="E35" s="806">
        <f>姫路!$L$41</f>
        <v>0</v>
      </c>
      <c r="F35" s="835">
        <f>姫路!$P$41</f>
        <v>2350</v>
      </c>
      <c r="G35" s="806">
        <f>姫路!$R$41</f>
        <v>0</v>
      </c>
      <c r="H35" s="835">
        <f>姫路!$V$41</f>
        <v>32850</v>
      </c>
      <c r="I35" s="806">
        <f>姫路!$X$41</f>
        <v>0</v>
      </c>
      <c r="J35" s="835">
        <f>姫路!$AB$41</f>
        <v>0</v>
      </c>
      <c r="K35" s="806">
        <f>Ｓ姫路市折込部数</f>
        <v>0</v>
      </c>
      <c r="L35" s="835"/>
      <c r="M35" s="806"/>
      <c r="N35" s="805">
        <f>'日経（ 東播・三木・北播・姫路・西播・神崎）'!V28</f>
        <v>4900</v>
      </c>
      <c r="O35" s="806">
        <f>'日経（ 東播・三木・北播・姫路・西播・神崎）'!X28</f>
        <v>0</v>
      </c>
      <c r="P35" s="813">
        <f>+N35+L35+H35+F35+D35+B35+J35</f>
        <v>108700</v>
      </c>
      <c r="Q35" s="840">
        <f>O35+M35+I35+G35+E35+C35+K35</f>
        <v>0</v>
      </c>
      <c r="R35" s="811" t="s">
        <v>846</v>
      </c>
    </row>
    <row r="36" spans="1:18">
      <c r="A36" s="838" t="s">
        <v>188</v>
      </c>
      <c r="B36" s="813">
        <f>竜・相・赤・佐!$D$18</f>
        <v>8600</v>
      </c>
      <c r="C36" s="814">
        <f>竜・相・赤・佐!$F$18</f>
        <v>0</v>
      </c>
      <c r="D36" s="813">
        <f>竜・相・赤・佐!$J$18</f>
        <v>2000</v>
      </c>
      <c r="E36" s="814">
        <f>竜・相・赤・佐!$L$18</f>
        <v>0</v>
      </c>
      <c r="F36" s="813">
        <f>竜・相・赤・佐!$P$18</f>
        <v>0</v>
      </c>
      <c r="G36" s="814">
        <f>竜・相・赤・佐!$R$18</f>
        <v>0</v>
      </c>
      <c r="H36" s="813">
        <f>竜・相・赤・佐!$V$18</f>
        <v>3600</v>
      </c>
      <c r="I36" s="814">
        <f>竜・相・赤・佐!$X$18</f>
        <v>0</v>
      </c>
      <c r="J36" s="813">
        <f>竜・相・赤・佐!$AB$18</f>
        <v>0</v>
      </c>
      <c r="K36" s="814">
        <f>Ｓたつの市折込部数</f>
        <v>0</v>
      </c>
      <c r="L36" s="813"/>
      <c r="M36" s="814"/>
      <c r="N36" s="820">
        <f>'日経（ 東播・三木・北播・姫路・西播・神崎）'!V36</f>
        <v>500</v>
      </c>
      <c r="O36" s="814">
        <f>'日経（ 東播・三木・北播・姫路・西播・神崎）'!X36</f>
        <v>0</v>
      </c>
      <c r="P36" s="813">
        <f>+N36+L36+H36+F36+D36+B36+J36</f>
        <v>14700</v>
      </c>
      <c r="Q36" s="840">
        <f>O36+M36+I36+G36+E36+C36+K36</f>
        <v>0</v>
      </c>
      <c r="R36" s="818" t="s">
        <v>847</v>
      </c>
    </row>
    <row r="37" spans="1:18">
      <c r="A37" s="838" t="s">
        <v>442</v>
      </c>
      <c r="B37" s="813">
        <f>竜・相・赤・佐!$D$24</f>
        <v>3950</v>
      </c>
      <c r="C37" s="814">
        <f>竜・相・赤・佐!$F$24</f>
        <v>0</v>
      </c>
      <c r="D37" s="813">
        <f>竜・相・赤・佐!$J$24</f>
        <v>900</v>
      </c>
      <c r="E37" s="814">
        <f>竜・相・赤・佐!$L$24</f>
        <v>0</v>
      </c>
      <c r="F37" s="819">
        <v>0</v>
      </c>
      <c r="G37" s="814"/>
      <c r="H37" s="813">
        <f>竜・相・赤・佐!$V$24</f>
        <v>2600</v>
      </c>
      <c r="I37" s="814">
        <f>竜・相・赤・佐!$X$24</f>
        <v>0</v>
      </c>
      <c r="J37" s="819">
        <v>0</v>
      </c>
      <c r="K37" s="814">
        <f>竜・相・赤・佐!$AD$24</f>
        <v>0</v>
      </c>
      <c r="L37" s="819"/>
      <c r="M37" s="814"/>
      <c r="N37" s="820">
        <f>'日経（ 東播・三木・北播・姫路・西播・神崎）'!V40</f>
        <v>300</v>
      </c>
      <c r="O37" s="814">
        <f>'日経（ 東播・三木・北播・姫路・西播・神崎）'!X40</f>
        <v>0</v>
      </c>
      <c r="P37" s="813">
        <f t="shared" ref="P37:P39" si="12">+N37+L37+H37+F37+D37+B37+J37</f>
        <v>7750</v>
      </c>
      <c r="Q37" s="840">
        <f t="shared" ref="Q37:Q39" si="13">O37+M37+I37+G37+E37+C37+K37</f>
        <v>0</v>
      </c>
      <c r="R37" s="818" t="s">
        <v>847</v>
      </c>
    </row>
    <row r="38" spans="1:18">
      <c r="A38" s="838" t="s">
        <v>443</v>
      </c>
      <c r="B38" s="813">
        <f>竜・相・赤・佐!$D$31</f>
        <v>8500</v>
      </c>
      <c r="C38" s="814">
        <f>竜・相・赤・佐!$F$31</f>
        <v>0</v>
      </c>
      <c r="D38" s="813">
        <f>竜・相・赤・佐!$J$31</f>
        <v>2350</v>
      </c>
      <c r="E38" s="814">
        <f>竜・相・赤・佐!$L$31</f>
        <v>0</v>
      </c>
      <c r="F38" s="813">
        <f>竜・相・赤・佐!$P$31</f>
        <v>100</v>
      </c>
      <c r="G38" s="814">
        <f>竜・相・赤・佐!$R$31</f>
        <v>0</v>
      </c>
      <c r="H38" s="813">
        <f>竜・相・赤・佐!$V$31</f>
        <v>3750</v>
      </c>
      <c r="I38" s="814">
        <f>竜・相・赤・佐!$X$31</f>
        <v>0</v>
      </c>
      <c r="J38" s="813">
        <f>竜・相・赤・佐!$AB$31</f>
        <v>0</v>
      </c>
      <c r="K38" s="814">
        <f>Ｓ赤穂市折込部数</f>
        <v>0</v>
      </c>
      <c r="L38" s="813"/>
      <c r="M38" s="814"/>
      <c r="N38" s="820">
        <f>'日経（ 東播・三木・北播・姫路・西播・神崎）'!AB19</f>
        <v>400</v>
      </c>
      <c r="O38" s="814">
        <f>'日経（ 東播・三木・北播・姫路・西播・神崎）'!AD19</f>
        <v>0</v>
      </c>
      <c r="P38" s="813">
        <f t="shared" si="12"/>
        <v>15100</v>
      </c>
      <c r="Q38" s="840">
        <f t="shared" si="13"/>
        <v>0</v>
      </c>
      <c r="R38" s="818" t="s">
        <v>847</v>
      </c>
    </row>
    <row r="39" spans="1:18">
      <c r="A39" s="841" t="s">
        <v>7</v>
      </c>
      <c r="B39" s="842">
        <f>神・宍!$D$31</f>
        <v>5900</v>
      </c>
      <c r="C39" s="843">
        <f>神・宍!$F$31</f>
        <v>0</v>
      </c>
      <c r="D39" s="842">
        <f>神・宍!$J$31</f>
        <v>800</v>
      </c>
      <c r="E39" s="843">
        <f>神・宍!$L$31</f>
        <v>0</v>
      </c>
      <c r="F39" s="844">
        <f>神・宍!$P$31</f>
        <v>0</v>
      </c>
      <c r="G39" s="845">
        <f>神・宍!$R$31</f>
        <v>0</v>
      </c>
      <c r="H39" s="844">
        <f>神・宍!$V$31</f>
        <v>1200</v>
      </c>
      <c r="I39" s="845">
        <f>神・宍!$X$31</f>
        <v>0</v>
      </c>
      <c r="J39" s="844">
        <f>神・宍!$AB$31</f>
        <v>0</v>
      </c>
      <c r="K39" s="845">
        <f>神・宍!$AD$31</f>
        <v>0</v>
      </c>
      <c r="L39" s="844"/>
      <c r="M39" s="845"/>
      <c r="N39" s="846">
        <f>'日経（ 東播・三木・北播・姫路・西播・神崎）'!AB40</f>
        <v>200</v>
      </c>
      <c r="O39" s="843">
        <f>'日経（ 東播・三木・北播・姫路・西播・神崎）'!AD40</f>
        <v>0</v>
      </c>
      <c r="P39" s="813">
        <f t="shared" si="12"/>
        <v>8100</v>
      </c>
      <c r="Q39" s="840">
        <f t="shared" si="13"/>
        <v>0</v>
      </c>
      <c r="R39" s="847" t="s">
        <v>848</v>
      </c>
    </row>
    <row r="40" spans="1:18" s="71" customFormat="1">
      <c r="A40" s="822" t="s">
        <v>461</v>
      </c>
      <c r="B40" s="825">
        <f t="shared" ref="B40:O40" si="14">SUM(B35:B39)</f>
        <v>81700</v>
      </c>
      <c r="C40" s="826">
        <f t="shared" si="14"/>
        <v>0</v>
      </c>
      <c r="D40" s="825">
        <f t="shared" si="14"/>
        <v>19900</v>
      </c>
      <c r="E40" s="826">
        <f t="shared" si="14"/>
        <v>0</v>
      </c>
      <c r="F40" s="823">
        <f t="shared" si="14"/>
        <v>2450</v>
      </c>
      <c r="G40" s="824">
        <f t="shared" si="14"/>
        <v>0</v>
      </c>
      <c r="H40" s="823">
        <f t="shared" si="14"/>
        <v>44000</v>
      </c>
      <c r="I40" s="824">
        <f t="shared" si="14"/>
        <v>0</v>
      </c>
      <c r="J40" s="823">
        <f t="shared" ref="J40:K40" si="15">SUM(J35:J39)</f>
        <v>0</v>
      </c>
      <c r="K40" s="824">
        <f t="shared" si="15"/>
        <v>0</v>
      </c>
      <c r="L40" s="823"/>
      <c r="M40" s="824"/>
      <c r="N40" s="823">
        <f t="shared" si="14"/>
        <v>6300</v>
      </c>
      <c r="O40" s="826">
        <f t="shared" si="14"/>
        <v>0</v>
      </c>
      <c r="P40" s="827">
        <f>+N40+L40+H40+F40+D40+B40+J40</f>
        <v>154350</v>
      </c>
      <c r="Q40" s="826">
        <f>SUM(Q35:Q39)</f>
        <v>0</v>
      </c>
      <c r="R40" s="828"/>
    </row>
    <row r="41" spans="1:18">
      <c r="A41" s="798" t="s">
        <v>470</v>
      </c>
      <c r="B41" s="848"/>
      <c r="C41" s="73"/>
      <c r="D41" s="802"/>
      <c r="E41" s="849"/>
      <c r="F41" s="73"/>
      <c r="G41" s="73"/>
      <c r="H41" s="802"/>
      <c r="I41" s="849"/>
      <c r="J41" s="73"/>
      <c r="K41" s="73"/>
      <c r="L41" s="73"/>
      <c r="M41" s="73"/>
      <c r="N41" s="850"/>
      <c r="O41" s="73"/>
      <c r="P41" s="832" t="s">
        <v>229</v>
      </c>
      <c r="Q41" s="73"/>
      <c r="R41" s="803"/>
    </row>
    <row r="42" spans="1:18">
      <c r="A42" s="838" t="s">
        <v>1097</v>
      </c>
      <c r="B42" s="835">
        <f>篠山・丹波!$D$24</f>
        <v>6150</v>
      </c>
      <c r="C42" s="806">
        <f>篠山・丹波!$F$24</f>
        <v>0</v>
      </c>
      <c r="D42" s="835">
        <f>篠山・丹波!$J$24</f>
        <v>1550</v>
      </c>
      <c r="E42" s="806">
        <f>篠山・丹波!$L$24</f>
        <v>0</v>
      </c>
      <c r="F42" s="835">
        <f>篠山・丹波!$P$24</f>
        <v>0</v>
      </c>
      <c r="G42" s="806">
        <f>篠山・丹波!$R$24</f>
        <v>0</v>
      </c>
      <c r="H42" s="835">
        <f>篠山・丹波!$V$24</f>
        <v>1400</v>
      </c>
      <c r="I42" s="806">
        <f>篠山・丹波!$X$24</f>
        <v>0</v>
      </c>
      <c r="J42" s="835">
        <f>篠山・丹波!$AB$24</f>
        <v>0</v>
      </c>
      <c r="K42" s="806">
        <f>篠山・丹波!$AD$24</f>
        <v>0</v>
      </c>
      <c r="L42" s="835"/>
      <c r="M42" s="806"/>
      <c r="N42" s="805">
        <v>0</v>
      </c>
      <c r="O42" s="851"/>
      <c r="P42" s="813">
        <f>+N42+L42+H42+F42+D42+B42+J42</f>
        <v>9100</v>
      </c>
      <c r="Q42" s="806">
        <f>+M42+I42+G42+E42+C42+K42+O42</f>
        <v>0</v>
      </c>
      <c r="R42" s="852">
        <v>14</v>
      </c>
    </row>
    <row r="43" spans="1:18">
      <c r="A43" s="841" t="s">
        <v>157</v>
      </c>
      <c r="B43" s="853">
        <f>篠山・丹波!$D$39</f>
        <v>8250</v>
      </c>
      <c r="C43" s="839">
        <f>Ｋ丹波市折込部数</f>
        <v>0</v>
      </c>
      <c r="D43" s="854">
        <f>篠山・丹波!$J$39</f>
        <v>2250</v>
      </c>
      <c r="E43" s="855">
        <f>Ａ丹波市折込部数</f>
        <v>0</v>
      </c>
      <c r="F43" s="854">
        <f>篠山・丹波!$P$39</f>
        <v>500</v>
      </c>
      <c r="G43" s="855">
        <f>Ｍ丹波市折込部数</f>
        <v>0</v>
      </c>
      <c r="H43" s="854">
        <f>篠山・丹波!$V$39</f>
        <v>3550</v>
      </c>
      <c r="I43" s="855">
        <f>Ｙ丹波市折込部数</f>
        <v>0</v>
      </c>
      <c r="J43" s="854">
        <f>篠山・丹波!$AB$39</f>
        <v>0</v>
      </c>
      <c r="K43" s="855">
        <f>Ｓ氷上郡折込部数</f>
        <v>0</v>
      </c>
      <c r="L43" s="854"/>
      <c r="M43" s="855"/>
      <c r="N43" s="856"/>
      <c r="O43" s="28"/>
      <c r="P43" s="813">
        <f>B43+D43+F43+H43+L43+N43+J43</f>
        <v>14550</v>
      </c>
      <c r="Q43" s="814">
        <f>C43+E43+G43+I43+M43+O43+K43</f>
        <v>0</v>
      </c>
      <c r="R43" s="290">
        <v>14</v>
      </c>
    </row>
    <row r="44" spans="1:18" s="71" customFormat="1">
      <c r="A44" s="822" t="s">
        <v>471</v>
      </c>
      <c r="B44" s="823">
        <f t="shared" ref="B44:O44" si="16">SUM(B42:B43)</f>
        <v>14400</v>
      </c>
      <c r="C44" s="824">
        <f t="shared" si="16"/>
        <v>0</v>
      </c>
      <c r="D44" s="823">
        <f t="shared" si="16"/>
        <v>3800</v>
      </c>
      <c r="E44" s="824">
        <f t="shared" si="16"/>
        <v>0</v>
      </c>
      <c r="F44" s="823">
        <f t="shared" si="16"/>
        <v>500</v>
      </c>
      <c r="G44" s="824">
        <f t="shared" si="16"/>
        <v>0</v>
      </c>
      <c r="H44" s="823">
        <f t="shared" si="16"/>
        <v>4950</v>
      </c>
      <c r="I44" s="824">
        <f t="shared" si="16"/>
        <v>0</v>
      </c>
      <c r="J44" s="823">
        <f t="shared" ref="J44:K44" si="17">SUM(J42:J43)</f>
        <v>0</v>
      </c>
      <c r="K44" s="824">
        <f t="shared" si="17"/>
        <v>0</v>
      </c>
      <c r="L44" s="823"/>
      <c r="M44" s="824"/>
      <c r="N44" s="823">
        <f>SUM(N42:N43)</f>
        <v>0</v>
      </c>
      <c r="O44" s="824">
        <f t="shared" si="16"/>
        <v>0</v>
      </c>
      <c r="P44" s="827">
        <f>+N44+L44+H44+F44+D44+B44</f>
        <v>23650</v>
      </c>
      <c r="Q44" s="826">
        <f>SUM(Q42:Q43)</f>
        <v>0</v>
      </c>
      <c r="R44" s="857"/>
    </row>
    <row r="45" spans="1:18">
      <c r="A45" s="798" t="s">
        <v>466</v>
      </c>
      <c r="B45" s="799"/>
      <c r="C45" s="800"/>
      <c r="D45" s="800"/>
      <c r="E45" s="800"/>
      <c r="F45" s="800"/>
      <c r="G45" s="800"/>
      <c r="H45" s="800"/>
      <c r="I45" s="800"/>
      <c r="J45" s="800"/>
      <c r="K45" s="800"/>
      <c r="L45" s="800"/>
      <c r="M45" s="800"/>
      <c r="N45" s="801"/>
      <c r="O45" s="800"/>
      <c r="P45" s="831"/>
      <c r="Q45" s="802"/>
      <c r="R45" s="833"/>
    </row>
    <row r="46" spans="1:18">
      <c r="A46" s="834" t="s">
        <v>411</v>
      </c>
      <c r="B46" s="858">
        <f>豊岡!$D$27+豊岡!$D$17</f>
        <v>9700</v>
      </c>
      <c r="C46" s="859">
        <f>豊岡!$F$27+豊岡!$F$17</f>
        <v>0</v>
      </c>
      <c r="D46" s="835">
        <f>豊岡!$J$27+豊岡!$J$17</f>
        <v>1400</v>
      </c>
      <c r="E46" s="859">
        <f>豊岡!$L$27+豊岡!$L$17</f>
        <v>0</v>
      </c>
      <c r="F46" s="835">
        <f>豊岡!$P$27+豊岡!$P$17</f>
        <v>2300</v>
      </c>
      <c r="G46" s="859">
        <f>豊岡!$R$27+豊岡!$R$17</f>
        <v>0</v>
      </c>
      <c r="H46" s="835">
        <f>豊岡!$V$27+豊岡!$V$17</f>
        <v>8600</v>
      </c>
      <c r="I46" s="859">
        <f>豊岡!$X$27+豊岡!$X$17</f>
        <v>0</v>
      </c>
      <c r="J46" s="835">
        <f>豊岡!$AB$27+豊岡!$AB$17</f>
        <v>1250</v>
      </c>
      <c r="K46" s="859">
        <f>豊岡!$AD$27+豊岡!$AD$17</f>
        <v>0</v>
      </c>
      <c r="L46" s="835"/>
      <c r="M46" s="859"/>
      <c r="N46" s="805">
        <v>0</v>
      </c>
      <c r="O46" s="851"/>
      <c r="P46" s="813">
        <f t="shared" ref="P46:Q48" si="18">+N46+L46+H46+F46+D46+B46+J46</f>
        <v>23250</v>
      </c>
      <c r="Q46" s="840">
        <f t="shared" si="18"/>
        <v>0</v>
      </c>
      <c r="R46" s="811">
        <v>19</v>
      </c>
    </row>
    <row r="47" spans="1:18">
      <c r="A47" s="838" t="s">
        <v>597</v>
      </c>
      <c r="B47" s="860">
        <f>朝・養・美!$D$31</f>
        <v>1650</v>
      </c>
      <c r="C47" s="814">
        <f>朝・養・美!$F$31</f>
        <v>0</v>
      </c>
      <c r="D47" s="813">
        <f>朝・養・美!$J$31</f>
        <v>550</v>
      </c>
      <c r="E47" s="814">
        <f>朝・養・美!$L$31</f>
        <v>0</v>
      </c>
      <c r="F47" s="813">
        <f>朝・養・美!$P$31</f>
        <v>1050</v>
      </c>
      <c r="G47" s="839">
        <f>朝・養・美!$R$31</f>
        <v>0</v>
      </c>
      <c r="H47" s="813">
        <f>朝・養・美!$V$31</f>
        <v>2650</v>
      </c>
      <c r="I47" s="814">
        <f>朝・養・美!$X$31</f>
        <v>0</v>
      </c>
      <c r="J47" s="813">
        <f>朝・養・美!$AB$31</f>
        <v>0</v>
      </c>
      <c r="K47" s="814">
        <f>朝・養・美!$AD$31</f>
        <v>0</v>
      </c>
      <c r="L47" s="813"/>
      <c r="M47" s="814"/>
      <c r="N47" s="820">
        <v>0</v>
      </c>
      <c r="O47" s="861"/>
      <c r="P47" s="813">
        <f t="shared" si="18"/>
        <v>5900</v>
      </c>
      <c r="Q47" s="839">
        <f t="shared" si="18"/>
        <v>0</v>
      </c>
      <c r="R47" s="862">
        <v>18</v>
      </c>
    </row>
    <row r="48" spans="1:18">
      <c r="A48" s="841" t="s">
        <v>22</v>
      </c>
      <c r="B48" s="842">
        <f>朝・養・美!$D$20</f>
        <v>6050</v>
      </c>
      <c r="C48" s="843">
        <f>朝・養・美!$F$20</f>
        <v>0</v>
      </c>
      <c r="D48" s="844">
        <f>朝・養・美!$J$20</f>
        <v>550</v>
      </c>
      <c r="E48" s="843">
        <f>朝・養・美!$L$20</f>
        <v>0</v>
      </c>
      <c r="F48" s="844">
        <f>朝・養・美!$P$20</f>
        <v>600</v>
      </c>
      <c r="G48" s="863">
        <f>朝・養・美!$R$20</f>
        <v>0</v>
      </c>
      <c r="H48" s="844">
        <f>朝・養・美!$V$20</f>
        <v>1900</v>
      </c>
      <c r="I48" s="843">
        <f>朝・養・美!$X$20</f>
        <v>0</v>
      </c>
      <c r="J48" s="844">
        <f>朝・養・美!$AB$20</f>
        <v>0</v>
      </c>
      <c r="K48" s="843">
        <f>朝・養・美!$AD$19</f>
        <v>0</v>
      </c>
      <c r="L48" s="844"/>
      <c r="M48" s="843"/>
      <c r="N48" s="846"/>
      <c r="O48" s="864"/>
      <c r="P48" s="813">
        <f t="shared" si="18"/>
        <v>9100</v>
      </c>
      <c r="Q48" s="839">
        <f t="shared" si="18"/>
        <v>0</v>
      </c>
      <c r="R48" s="865">
        <v>18</v>
      </c>
    </row>
    <row r="49" spans="1:18" s="71" customFormat="1">
      <c r="A49" s="822" t="s">
        <v>468</v>
      </c>
      <c r="B49" s="825">
        <f>SUM(B46:B48)</f>
        <v>17400</v>
      </c>
      <c r="C49" s="826">
        <f t="shared" ref="C49:O49" si="19">SUM(C46:C48)</f>
        <v>0</v>
      </c>
      <c r="D49" s="825">
        <f t="shared" si="19"/>
        <v>2500</v>
      </c>
      <c r="E49" s="826">
        <f t="shared" si="19"/>
        <v>0</v>
      </c>
      <c r="F49" s="825">
        <f t="shared" si="19"/>
        <v>3950</v>
      </c>
      <c r="G49" s="826">
        <f t="shared" si="19"/>
        <v>0</v>
      </c>
      <c r="H49" s="825">
        <f t="shared" si="19"/>
        <v>13150</v>
      </c>
      <c r="I49" s="826">
        <f t="shared" si="19"/>
        <v>0</v>
      </c>
      <c r="J49" s="825">
        <f t="shared" ref="J49:K49" si="20">SUM(J46:J48)</f>
        <v>1250</v>
      </c>
      <c r="K49" s="826">
        <f t="shared" si="20"/>
        <v>0</v>
      </c>
      <c r="L49" s="825"/>
      <c r="M49" s="826"/>
      <c r="N49" s="825">
        <f t="shared" si="19"/>
        <v>0</v>
      </c>
      <c r="O49" s="866">
        <f t="shared" si="19"/>
        <v>0</v>
      </c>
      <c r="P49" s="827">
        <f>+N49+L49+H49+F49+D49+B49+J49</f>
        <v>38250</v>
      </c>
      <c r="Q49" s="826">
        <f>SUM(Q46:Q48)</f>
        <v>0</v>
      </c>
      <c r="R49" s="828"/>
    </row>
    <row r="50" spans="1:18">
      <c r="A50" s="798" t="s">
        <v>467</v>
      </c>
      <c r="B50" s="799"/>
      <c r="C50" s="800"/>
      <c r="D50" s="800"/>
      <c r="E50" s="800"/>
      <c r="F50" s="800"/>
      <c r="G50" s="800"/>
      <c r="H50" s="800"/>
      <c r="I50" s="800"/>
      <c r="J50" s="800"/>
      <c r="K50" s="800"/>
      <c r="L50" s="800"/>
      <c r="M50" s="800"/>
      <c r="N50" s="801"/>
      <c r="O50" s="800"/>
      <c r="P50" s="831"/>
      <c r="Q50" s="802"/>
      <c r="R50" s="833"/>
    </row>
    <row r="51" spans="1:18">
      <c r="A51" s="867" t="s">
        <v>23</v>
      </c>
      <c r="B51" s="835">
        <f>淡・洲・南あわじ!$D$21</f>
        <v>7650</v>
      </c>
      <c r="C51" s="868">
        <f>Ｋ津名郡折込部数</f>
        <v>0</v>
      </c>
      <c r="D51" s="835">
        <f>淡・洲・南あわじ!$J$21</f>
        <v>0</v>
      </c>
      <c r="E51" s="836">
        <f>淡・洲・南あわじ!$L$21</f>
        <v>0</v>
      </c>
      <c r="F51" s="869">
        <f>淡・洲・南あわじ!$P$21</f>
        <v>0</v>
      </c>
      <c r="G51" s="868">
        <f>淡・洲・南あわじ!$R$21</f>
        <v>0</v>
      </c>
      <c r="H51" s="835">
        <f>淡・洲・南あわじ!$V$21</f>
        <v>2850</v>
      </c>
      <c r="I51" s="836">
        <f>Ｙ淡路市折込部数</f>
        <v>0</v>
      </c>
      <c r="J51" s="869">
        <f>淡・洲・南あわじ!$AB$21</f>
        <v>0</v>
      </c>
      <c r="K51" s="868">
        <f>淡・洲・南あわじ!$AD$21</f>
        <v>0</v>
      </c>
      <c r="L51" s="835"/>
      <c r="M51" s="868"/>
      <c r="N51" s="805"/>
      <c r="O51" s="851"/>
      <c r="P51" s="870">
        <f t="shared" ref="P51:Q53" si="21">+N51+L51+H51+F51+D51+B51+J51</f>
        <v>10500</v>
      </c>
      <c r="Q51" s="871">
        <f t="shared" si="21"/>
        <v>0</v>
      </c>
      <c r="R51" s="811">
        <v>20</v>
      </c>
    </row>
    <row r="52" spans="1:18">
      <c r="A52" s="872" t="s">
        <v>445</v>
      </c>
      <c r="B52" s="873">
        <f>淡・洲・南あわじ!$D$27</f>
        <v>8350</v>
      </c>
      <c r="C52" s="874">
        <f>淡・洲・南あわじ!$F$27</f>
        <v>0</v>
      </c>
      <c r="D52" s="873">
        <f>淡・洲・南あわじ!$J$27</f>
        <v>0</v>
      </c>
      <c r="E52" s="874">
        <f>淡・洲・南あわじ!$L$27</f>
        <v>0</v>
      </c>
      <c r="F52" s="873">
        <f>淡・洲・南あわじ!$P$27</f>
        <v>0</v>
      </c>
      <c r="G52" s="874">
        <f>淡・洲・南あわじ!$R$27</f>
        <v>0</v>
      </c>
      <c r="H52" s="873">
        <f>淡・洲・南あわじ!$V$27</f>
        <v>2250</v>
      </c>
      <c r="I52" s="874">
        <f>淡・洲・南あわじ!$X$27</f>
        <v>0</v>
      </c>
      <c r="J52" s="873">
        <f>淡・洲・南あわじ!$AB$27</f>
        <v>0</v>
      </c>
      <c r="K52" s="874">
        <f>淡・洲・南あわじ!$AD$27</f>
        <v>0</v>
      </c>
      <c r="L52" s="873"/>
      <c r="M52" s="874"/>
      <c r="N52" s="875">
        <v>0</v>
      </c>
      <c r="O52" s="874"/>
      <c r="P52" s="876">
        <f t="shared" si="21"/>
        <v>10600</v>
      </c>
      <c r="Q52" s="871">
        <f t="shared" si="21"/>
        <v>0</v>
      </c>
      <c r="R52" s="877">
        <v>20</v>
      </c>
    </row>
    <row r="53" spans="1:18">
      <c r="A53" s="878" t="s">
        <v>24</v>
      </c>
      <c r="B53" s="854">
        <f>淡・洲・南あわじ!$D$39</f>
        <v>7700</v>
      </c>
      <c r="C53" s="879">
        <f>Ｋ南あわじ市折込部数</f>
        <v>0</v>
      </c>
      <c r="D53" s="854">
        <f>淡・洲・南あわじ!$J$39</f>
        <v>0</v>
      </c>
      <c r="E53" s="879">
        <f>Ａ南あわじ市折込部数</f>
        <v>0</v>
      </c>
      <c r="F53" s="854">
        <f>淡・洲・南あわじ!$P$39</f>
        <v>0</v>
      </c>
      <c r="G53" s="879">
        <f>Ｍ南あわじ市折込部数</f>
        <v>0</v>
      </c>
      <c r="H53" s="854">
        <f>淡・洲・南あわじ!$V$39</f>
        <v>3000</v>
      </c>
      <c r="I53" s="879">
        <f>Ｙ南あわじ市折込部数</f>
        <v>0</v>
      </c>
      <c r="J53" s="854">
        <f>淡・洲・南あわじ!$AB$39</f>
        <v>0</v>
      </c>
      <c r="K53" s="879">
        <f>淡・洲・南あわじ!$AD$39</f>
        <v>0</v>
      </c>
      <c r="L53" s="854"/>
      <c r="M53" s="879"/>
      <c r="N53" s="856"/>
      <c r="O53" s="879"/>
      <c r="P53" s="876">
        <f t="shared" si="21"/>
        <v>10700</v>
      </c>
      <c r="Q53" s="871">
        <f t="shared" si="21"/>
        <v>0</v>
      </c>
      <c r="R53" s="880">
        <v>20</v>
      </c>
    </row>
    <row r="54" spans="1:18" s="71" customFormat="1">
      <c r="A54" s="822" t="s">
        <v>469</v>
      </c>
      <c r="B54" s="825">
        <f>SUM(B51:B53)</f>
        <v>23700</v>
      </c>
      <c r="C54" s="881">
        <f t="shared" ref="C54:O54" si="22">SUM(C51:C53)</f>
        <v>0</v>
      </c>
      <c r="D54" s="823">
        <f t="shared" si="22"/>
        <v>0</v>
      </c>
      <c r="E54" s="824">
        <f t="shared" si="22"/>
        <v>0</v>
      </c>
      <c r="F54" s="825">
        <f t="shared" si="22"/>
        <v>0</v>
      </c>
      <c r="G54" s="881">
        <f t="shared" si="22"/>
        <v>0</v>
      </c>
      <c r="H54" s="823">
        <f t="shared" si="22"/>
        <v>8100</v>
      </c>
      <c r="I54" s="882">
        <f t="shared" si="22"/>
        <v>0</v>
      </c>
      <c r="J54" s="823">
        <f t="shared" ref="J54:K54" si="23">SUM(J51:J53)</f>
        <v>0</v>
      </c>
      <c r="K54" s="824">
        <f t="shared" si="23"/>
        <v>0</v>
      </c>
      <c r="L54" s="823"/>
      <c r="M54" s="824"/>
      <c r="N54" s="823">
        <f t="shared" si="22"/>
        <v>0</v>
      </c>
      <c r="O54" s="883">
        <f t="shared" si="22"/>
        <v>0</v>
      </c>
      <c r="P54" s="827">
        <f>+N54+L54+H54+F54+D54+B54+J54</f>
        <v>31800</v>
      </c>
      <c r="Q54" s="884">
        <f>SUM(Q51:Q53)</f>
        <v>0</v>
      </c>
      <c r="R54" s="828"/>
    </row>
    <row r="55" spans="1:18" s="71" customFormat="1" ht="19.95" customHeight="1">
      <c r="A55" s="885" t="s">
        <v>462</v>
      </c>
      <c r="B55" s="886">
        <f t="shared" ref="B55:I55" si="24">+B54+B49+B44+B40+B33+B23+B14</f>
        <v>363150</v>
      </c>
      <c r="C55" s="887">
        <f t="shared" si="24"/>
        <v>0</v>
      </c>
      <c r="D55" s="886">
        <f t="shared" si="24"/>
        <v>207400</v>
      </c>
      <c r="E55" s="887">
        <f t="shared" si="24"/>
        <v>0</v>
      </c>
      <c r="F55" s="886">
        <f t="shared" si="24"/>
        <v>56450</v>
      </c>
      <c r="G55" s="887">
        <f t="shared" si="24"/>
        <v>0</v>
      </c>
      <c r="H55" s="886">
        <f t="shared" si="24"/>
        <v>289900</v>
      </c>
      <c r="I55" s="887">
        <f t="shared" si="24"/>
        <v>0</v>
      </c>
      <c r="J55" s="886">
        <f t="shared" ref="J55" si="25">+J54+J49+J44+J40+J33+J23+J14</f>
        <v>25300</v>
      </c>
      <c r="K55" s="887">
        <f>K54+K49+K44+K40+K33+K23+K14</f>
        <v>0</v>
      </c>
      <c r="L55" s="886"/>
      <c r="M55" s="887"/>
      <c r="N55" s="888">
        <f>+N54+N49+N44+N40+N33+N23+N14</f>
        <v>59700</v>
      </c>
      <c r="O55" s="887">
        <f>+O54+O49+O44+O40+O33+O23+O14</f>
        <v>0</v>
      </c>
      <c r="P55" s="886">
        <f>B55+D55+F55+H55+L55+N55+J55</f>
        <v>1001900</v>
      </c>
      <c r="Q55" s="889">
        <f>+Q54+Q49+Q44+Q40+Q33+Q23+Q14</f>
        <v>0</v>
      </c>
      <c r="R55" s="890"/>
    </row>
    <row r="56" spans="1:18">
      <c r="K56" s="13"/>
      <c r="M56" s="13"/>
      <c r="O56" s="13" t="s">
        <v>229</v>
      </c>
      <c r="P56" s="913">
        <f>提案表紙!N35</f>
        <v>45717</v>
      </c>
      <c r="Q56" s="914"/>
      <c r="R56" s="13"/>
    </row>
    <row r="57" spans="1:18" ht="19.2">
      <c r="A57" s="793" t="s">
        <v>953</v>
      </c>
      <c r="E57" s="121" t="s">
        <v>485</v>
      </c>
    </row>
    <row r="58" spans="1:18" ht="13.5" customHeight="1">
      <c r="A58" s="795" t="s">
        <v>954</v>
      </c>
      <c r="B58" s="907" t="s">
        <v>425</v>
      </c>
      <c r="C58" s="908"/>
      <c r="D58" s="909" t="s">
        <v>426</v>
      </c>
      <c r="E58" s="910"/>
      <c r="F58" s="907" t="s">
        <v>427</v>
      </c>
      <c r="G58" s="908"/>
      <c r="H58" s="907" t="s">
        <v>428</v>
      </c>
      <c r="I58" s="908"/>
      <c r="J58" s="907" t="s">
        <v>429</v>
      </c>
      <c r="K58" s="908"/>
      <c r="L58" s="907" t="s">
        <v>1087</v>
      </c>
      <c r="M58" s="908"/>
      <c r="N58" s="911" t="s">
        <v>424</v>
      </c>
      <c r="O58" s="912"/>
      <c r="P58" s="907" t="s">
        <v>331</v>
      </c>
      <c r="Q58" s="908"/>
      <c r="R58" s="905" t="s">
        <v>161</v>
      </c>
    </row>
    <row r="59" spans="1:18">
      <c r="A59" s="796"/>
      <c r="B59" s="21" t="s">
        <v>463</v>
      </c>
      <c r="C59" s="797" t="s">
        <v>72</v>
      </c>
      <c r="D59" s="21" t="s">
        <v>463</v>
      </c>
      <c r="E59" s="797" t="s">
        <v>72</v>
      </c>
      <c r="F59" s="21" t="s">
        <v>463</v>
      </c>
      <c r="G59" s="797" t="s">
        <v>72</v>
      </c>
      <c r="H59" s="21" t="s">
        <v>463</v>
      </c>
      <c r="I59" s="797" t="s">
        <v>72</v>
      </c>
      <c r="J59" s="21" t="s">
        <v>177</v>
      </c>
      <c r="K59" s="797" t="s">
        <v>8</v>
      </c>
      <c r="L59" s="21" t="s">
        <v>463</v>
      </c>
      <c r="M59" s="797" t="s">
        <v>72</v>
      </c>
      <c r="N59" s="21" t="s">
        <v>463</v>
      </c>
      <c r="O59" s="797" t="s">
        <v>158</v>
      </c>
      <c r="P59" s="21" t="s">
        <v>463</v>
      </c>
      <c r="Q59" s="797" t="s">
        <v>72</v>
      </c>
      <c r="R59" s="906"/>
    </row>
    <row r="60" spans="1:18">
      <c r="A60" s="798" t="s">
        <v>464</v>
      </c>
      <c r="B60" s="848"/>
      <c r="C60" s="849"/>
      <c r="D60" s="73"/>
      <c r="E60" s="73"/>
      <c r="F60" s="802"/>
      <c r="G60" s="849"/>
      <c r="H60" s="73"/>
      <c r="I60" s="73"/>
      <c r="J60" s="802"/>
      <c r="K60" s="849"/>
      <c r="L60" s="802"/>
      <c r="M60" s="849"/>
      <c r="N60" s="891"/>
      <c r="O60" s="849"/>
      <c r="P60" s="73"/>
      <c r="Q60" s="73"/>
      <c r="R60" s="803"/>
    </row>
    <row r="61" spans="1:18">
      <c r="A61" s="834" t="s">
        <v>446</v>
      </c>
      <c r="B61" s="835">
        <f>宝塚・芦屋!$D$36</f>
        <v>1750</v>
      </c>
      <c r="C61" s="806">
        <f>宝塚・芦屋!$F$36</f>
        <v>0</v>
      </c>
      <c r="D61" s="892">
        <v>0</v>
      </c>
      <c r="E61" s="851"/>
      <c r="F61" s="892">
        <v>0</v>
      </c>
      <c r="G61" s="851"/>
      <c r="H61" s="835">
        <f>宝塚・芦屋!$V$36</f>
        <v>0</v>
      </c>
      <c r="I61" s="806">
        <f>宝塚・芦屋!$X$36</f>
        <v>0</v>
      </c>
      <c r="J61" s="892">
        <v>0</v>
      </c>
      <c r="K61" s="851"/>
      <c r="L61" s="892">
        <v>0</v>
      </c>
      <c r="M61" s="851"/>
      <c r="N61" s="805">
        <f>'日経(阪神）'!V28</f>
        <v>250</v>
      </c>
      <c r="O61" s="836">
        <f>SUM('日経(阪神）'!X28)</f>
        <v>0</v>
      </c>
      <c r="P61" s="813">
        <f>+N61+L61+H61+F61+D61+B61+J61</f>
        <v>2000</v>
      </c>
      <c r="Q61" s="840">
        <f>+O61+M61+I61+G61+E61+C61+K61</f>
        <v>0</v>
      </c>
      <c r="R61" s="852" t="s">
        <v>849</v>
      </c>
    </row>
    <row r="62" spans="1:18" s="71" customFormat="1">
      <c r="A62" s="822" t="s">
        <v>472</v>
      </c>
      <c r="B62" s="823">
        <f>SUM(B61)</f>
        <v>1750</v>
      </c>
      <c r="C62" s="826">
        <f>SUM(C61)</f>
        <v>0</v>
      </c>
      <c r="D62" s="823">
        <f t="shared" ref="D62:N62" si="26">SUM(D61)</f>
        <v>0</v>
      </c>
      <c r="E62" s="866" t="s">
        <v>473</v>
      </c>
      <c r="F62" s="823">
        <f t="shared" si="26"/>
        <v>0</v>
      </c>
      <c r="G62" s="866" t="s">
        <v>473</v>
      </c>
      <c r="H62" s="823">
        <f t="shared" si="26"/>
        <v>0</v>
      </c>
      <c r="I62" s="826">
        <f t="shared" si="26"/>
        <v>0</v>
      </c>
      <c r="J62" s="823">
        <f t="shared" ref="J62" si="27">SUM(J61)</f>
        <v>0</v>
      </c>
      <c r="K62" s="866" t="s">
        <v>159</v>
      </c>
      <c r="L62" s="823">
        <f t="shared" si="26"/>
        <v>0</v>
      </c>
      <c r="M62" s="866" t="s">
        <v>473</v>
      </c>
      <c r="N62" s="823">
        <f t="shared" si="26"/>
        <v>250</v>
      </c>
      <c r="O62" s="826">
        <f xml:space="preserve"> O61</f>
        <v>0</v>
      </c>
      <c r="P62" s="827">
        <f>+N62+L62+H62+F62+D62+B62</f>
        <v>2000</v>
      </c>
      <c r="Q62" s="826">
        <f>SUM(Q61)</f>
        <v>0</v>
      </c>
      <c r="R62" s="857"/>
    </row>
    <row r="63" spans="1:18">
      <c r="A63" s="798" t="s">
        <v>458</v>
      </c>
      <c r="B63" s="848"/>
      <c r="C63" s="73"/>
      <c r="D63" s="802"/>
      <c r="E63" s="849"/>
      <c r="F63" s="73"/>
      <c r="G63" s="73"/>
      <c r="H63" s="802"/>
      <c r="I63" s="849"/>
      <c r="J63" s="73"/>
      <c r="K63" s="73"/>
      <c r="L63" s="73"/>
      <c r="M63" s="73"/>
      <c r="N63" s="850"/>
      <c r="O63" s="73"/>
      <c r="P63" s="832" t="s">
        <v>229</v>
      </c>
      <c r="Q63" s="73"/>
      <c r="R63" s="803"/>
    </row>
    <row r="64" spans="1:18">
      <c r="A64" s="838" t="s">
        <v>447</v>
      </c>
      <c r="B64" s="813">
        <f>小・加・西・多・加!$D$34</f>
        <v>3850</v>
      </c>
      <c r="C64" s="814">
        <f>小・加・西・多・加!$F$34</f>
        <v>0</v>
      </c>
      <c r="D64" s="813">
        <f>小・加・西・多・加!$J$34</f>
        <v>250</v>
      </c>
      <c r="E64" s="814">
        <f>小・加・西・多・加!$L$34</f>
        <v>0</v>
      </c>
      <c r="F64" s="813">
        <f>小・加・西・多・加!$P$34</f>
        <v>0</v>
      </c>
      <c r="G64" s="814">
        <f>小・加・西・多・加!$R$34</f>
        <v>0</v>
      </c>
      <c r="H64" s="813">
        <f>小・加・西・多・加!$V$34</f>
        <v>100</v>
      </c>
      <c r="I64" s="814">
        <f>小・加・西・多・加!$X$34</f>
        <v>0</v>
      </c>
      <c r="J64" s="819">
        <v>0</v>
      </c>
      <c r="K64" s="861"/>
      <c r="L64" s="819">
        <v>0</v>
      </c>
      <c r="M64" s="861"/>
      <c r="N64" s="820">
        <f>'日経（ 東播・三木・北播・姫路・西播・神崎）'!P18</f>
        <v>100</v>
      </c>
      <c r="O64" s="861">
        <f>'日経（ 東播・三木・北播・姫路・西播・神崎）'!R18</f>
        <v>0</v>
      </c>
      <c r="P64" s="813">
        <f>+N64+L64+H64+F64+D64+B64+J64</f>
        <v>4300</v>
      </c>
      <c r="Q64" s="814">
        <f>+G64+E64+C64+O64+I64+K64+M64</f>
        <v>0</v>
      </c>
      <c r="R64" s="862" t="s">
        <v>845</v>
      </c>
    </row>
    <row r="65" spans="1:18" s="71" customFormat="1">
      <c r="A65" s="822" t="s">
        <v>459</v>
      </c>
      <c r="B65" s="823">
        <f t="shared" ref="B65:O65" si="28">SUM(B64:B64)</f>
        <v>3850</v>
      </c>
      <c r="C65" s="893">
        <f t="shared" si="28"/>
        <v>0</v>
      </c>
      <c r="D65" s="823">
        <f t="shared" si="28"/>
        <v>250</v>
      </c>
      <c r="E65" s="893">
        <f t="shared" si="28"/>
        <v>0</v>
      </c>
      <c r="F65" s="823">
        <f t="shared" si="28"/>
        <v>0</v>
      </c>
      <c r="G65" s="893">
        <f t="shared" si="28"/>
        <v>0</v>
      </c>
      <c r="H65" s="823">
        <f t="shared" ref="H65:I65" si="29">SUM(H64:H64)</f>
        <v>100</v>
      </c>
      <c r="I65" s="893">
        <f t="shared" si="29"/>
        <v>0</v>
      </c>
      <c r="J65" s="894">
        <f t="shared" ref="J65:K65" si="30">SUM(J64:J64)</f>
        <v>0</v>
      </c>
      <c r="K65" s="866">
        <f t="shared" si="30"/>
        <v>0</v>
      </c>
      <c r="L65" s="894">
        <f t="shared" si="28"/>
        <v>0</v>
      </c>
      <c r="M65" s="866">
        <f t="shared" si="28"/>
        <v>0</v>
      </c>
      <c r="N65" s="823">
        <f t="shared" si="28"/>
        <v>100</v>
      </c>
      <c r="O65" s="895">
        <f t="shared" si="28"/>
        <v>0</v>
      </c>
      <c r="P65" s="827">
        <f t="shared" ref="P65:P69" si="31">+N65+L65+H65+F65+D65+B65</f>
        <v>4300</v>
      </c>
      <c r="Q65" s="826">
        <f>SUM(Q64:Q64)</f>
        <v>0</v>
      </c>
      <c r="R65" s="857"/>
    </row>
    <row r="66" spans="1:18">
      <c r="A66" s="798" t="s">
        <v>460</v>
      </c>
      <c r="B66" s="848"/>
      <c r="C66" s="849"/>
      <c r="D66" s="73"/>
      <c r="E66" s="73"/>
      <c r="F66" s="802"/>
      <c r="G66" s="849"/>
      <c r="H66" s="73"/>
      <c r="I66" s="73"/>
      <c r="J66" s="802"/>
      <c r="K66" s="849"/>
      <c r="L66" s="802"/>
      <c r="M66" s="849"/>
      <c r="N66" s="891"/>
      <c r="O66" s="849"/>
      <c r="P66" s="896" t="s">
        <v>229</v>
      </c>
      <c r="Q66" s="73"/>
      <c r="R66" s="803"/>
    </row>
    <row r="67" spans="1:18">
      <c r="A67" s="838" t="s">
        <v>453</v>
      </c>
      <c r="B67" s="835">
        <f>神・宍!$D$24</f>
        <v>6650</v>
      </c>
      <c r="C67" s="806">
        <f>神・宍!$F$24</f>
        <v>0</v>
      </c>
      <c r="D67" s="835">
        <f>神・宍!$J$24</f>
        <v>450</v>
      </c>
      <c r="E67" s="806">
        <f>神・宍!$L$24</f>
        <v>0</v>
      </c>
      <c r="F67" s="892">
        <v>0</v>
      </c>
      <c r="G67" s="851"/>
      <c r="H67" s="835">
        <f>神・宍!$V$24</f>
        <v>1400</v>
      </c>
      <c r="I67" s="806">
        <f>神・宍!$X$24</f>
        <v>0</v>
      </c>
      <c r="J67" s="892">
        <v>0</v>
      </c>
      <c r="K67" s="851"/>
      <c r="L67" s="892">
        <v>0</v>
      </c>
      <c r="M67" s="851"/>
      <c r="N67" s="805">
        <f>'日経（ 東播・三木・北播・姫路・西播・神崎）'!AB35</f>
        <v>350</v>
      </c>
      <c r="O67" s="851">
        <f>'日経（ 東播・三木・北播・姫路・西播・神崎）'!AD35</f>
        <v>0</v>
      </c>
      <c r="P67" s="813">
        <f>+N67+L67+H67+F67+D67+B67+J67</f>
        <v>8850</v>
      </c>
      <c r="Q67" s="836">
        <f>+O67+M67+I67+G67+E67+C67+K67</f>
        <v>0</v>
      </c>
      <c r="R67" s="852" t="s">
        <v>848</v>
      </c>
    </row>
    <row r="68" spans="1:18">
      <c r="A68" s="838" t="s">
        <v>452</v>
      </c>
      <c r="B68" s="813">
        <f>竜・相・赤・佐!$D$39</f>
        <v>2950</v>
      </c>
      <c r="C68" s="814">
        <f>竜・相・赤・佐!$F$39</f>
        <v>0</v>
      </c>
      <c r="D68" s="819">
        <v>0</v>
      </c>
      <c r="E68" s="814"/>
      <c r="F68" s="819">
        <v>0</v>
      </c>
      <c r="G68" s="861"/>
      <c r="H68" s="813">
        <f>竜・相・赤・佐!$V$39</f>
        <v>350</v>
      </c>
      <c r="I68" s="814">
        <f>竜・相・赤・佐!$X$39</f>
        <v>0</v>
      </c>
      <c r="J68" s="819">
        <v>0</v>
      </c>
      <c r="K68" s="861"/>
      <c r="L68" s="819">
        <v>0</v>
      </c>
      <c r="M68" s="861"/>
      <c r="N68" s="820">
        <f>'日経（ 東播・三木・北播・姫路・西播・神崎）'!AB27</f>
        <v>150</v>
      </c>
      <c r="O68" s="861">
        <f>'日経（ 東播・三木・北播・姫路・西播・神崎）'!AD27</f>
        <v>0</v>
      </c>
      <c r="P68" s="813">
        <f>+N68+L68+H68+F68+D68+B68+J68</f>
        <v>3450</v>
      </c>
      <c r="Q68" s="839">
        <f>+O68+M68+I68+G68+E68+C68+K68</f>
        <v>0</v>
      </c>
      <c r="R68" s="862" t="s">
        <v>847</v>
      </c>
    </row>
    <row r="69" spans="1:18" s="71" customFormat="1">
      <c r="A69" s="822" t="s">
        <v>461</v>
      </c>
      <c r="B69" s="823">
        <f t="shared" ref="B69:O69" si="32">SUM(B67:B68)</f>
        <v>9600</v>
      </c>
      <c r="C69" s="824">
        <f t="shared" si="32"/>
        <v>0</v>
      </c>
      <c r="D69" s="823">
        <f t="shared" si="32"/>
        <v>450</v>
      </c>
      <c r="E69" s="824">
        <f t="shared" si="32"/>
        <v>0</v>
      </c>
      <c r="F69" s="823">
        <f t="shared" si="32"/>
        <v>0</v>
      </c>
      <c r="G69" s="824">
        <f t="shared" si="32"/>
        <v>0</v>
      </c>
      <c r="H69" s="823">
        <f t="shared" si="32"/>
        <v>1750</v>
      </c>
      <c r="I69" s="824">
        <f t="shared" si="32"/>
        <v>0</v>
      </c>
      <c r="J69" s="823">
        <f t="shared" ref="J69:K69" si="33">SUM(J67:J68)</f>
        <v>0</v>
      </c>
      <c r="K69" s="824">
        <f t="shared" si="33"/>
        <v>0</v>
      </c>
      <c r="L69" s="823">
        <f t="shared" si="32"/>
        <v>0</v>
      </c>
      <c r="M69" s="824">
        <f t="shared" si="32"/>
        <v>0</v>
      </c>
      <c r="N69" s="823">
        <f t="shared" si="32"/>
        <v>500</v>
      </c>
      <c r="O69" s="824">
        <f t="shared" si="32"/>
        <v>0</v>
      </c>
      <c r="P69" s="827">
        <f t="shared" si="31"/>
        <v>12300</v>
      </c>
      <c r="Q69" s="826">
        <f>+O69+M69+I69+G69+E69+C69</f>
        <v>0</v>
      </c>
      <c r="R69" s="857"/>
    </row>
    <row r="70" spans="1:18">
      <c r="A70" s="798" t="s">
        <v>466</v>
      </c>
      <c r="B70" s="848"/>
      <c r="C70" s="849"/>
      <c r="D70" s="73"/>
      <c r="E70" s="73"/>
      <c r="F70" s="802"/>
      <c r="G70" s="849"/>
      <c r="H70" s="73"/>
      <c r="I70" s="73"/>
      <c r="J70" s="802"/>
      <c r="K70" s="849"/>
      <c r="L70" s="802"/>
      <c r="M70" s="849"/>
      <c r="N70" s="891"/>
      <c r="O70" s="849"/>
      <c r="P70" s="896" t="s">
        <v>229</v>
      </c>
      <c r="Q70" s="73"/>
      <c r="R70" s="803"/>
    </row>
    <row r="71" spans="1:18">
      <c r="A71" s="838" t="s">
        <v>454</v>
      </c>
      <c r="B71" s="813">
        <f>朝・養・美!$D$43</f>
        <v>3050</v>
      </c>
      <c r="C71" s="814">
        <f>朝・養・美!$F$43</f>
        <v>0</v>
      </c>
      <c r="D71" s="813">
        <f>朝・養・美!$J$43</f>
        <v>200</v>
      </c>
      <c r="E71" s="814">
        <f>朝・養・美!$L$43</f>
        <v>0</v>
      </c>
      <c r="F71" s="813">
        <f>朝・養・美!$P$43</f>
        <v>150</v>
      </c>
      <c r="G71" s="839">
        <f>朝・養・美!$R$43</f>
        <v>0</v>
      </c>
      <c r="H71" s="813">
        <f>朝・養・美!$V$43</f>
        <v>1550</v>
      </c>
      <c r="I71" s="814">
        <f>朝・養・美!$X$43</f>
        <v>0</v>
      </c>
      <c r="J71" s="813"/>
      <c r="K71" s="814"/>
      <c r="L71" s="813">
        <f>朝・養・美!$AB$43</f>
        <v>5900</v>
      </c>
      <c r="M71" s="814">
        <f>朝・養・美!$AD$43</f>
        <v>0</v>
      </c>
      <c r="N71" s="820">
        <v>0</v>
      </c>
      <c r="O71" s="861"/>
      <c r="P71" s="813">
        <f>+N71+L71+H71+F71+D71+B71+J71</f>
        <v>10850</v>
      </c>
      <c r="Q71" s="839">
        <f>+O71+M71+I71+G71+E71+C71+K71</f>
        <v>0</v>
      </c>
      <c r="R71" s="862">
        <v>18</v>
      </c>
    </row>
    <row r="72" spans="1:18" s="71" customFormat="1">
      <c r="A72" s="822" t="s">
        <v>468</v>
      </c>
      <c r="B72" s="825">
        <f t="shared" ref="B72:O72" si="34">SUM(B71:B71)</f>
        <v>3050</v>
      </c>
      <c r="C72" s="826">
        <f t="shared" si="34"/>
        <v>0</v>
      </c>
      <c r="D72" s="825">
        <f t="shared" si="34"/>
        <v>200</v>
      </c>
      <c r="E72" s="826">
        <f t="shared" si="34"/>
        <v>0</v>
      </c>
      <c r="F72" s="825">
        <f t="shared" si="34"/>
        <v>150</v>
      </c>
      <c r="G72" s="826">
        <f t="shared" si="34"/>
        <v>0</v>
      </c>
      <c r="H72" s="825">
        <f t="shared" si="34"/>
        <v>1550</v>
      </c>
      <c r="I72" s="826">
        <f t="shared" si="34"/>
        <v>0</v>
      </c>
      <c r="J72" s="825">
        <f t="shared" ref="J72:K72" si="35">SUM(J71:J71)</f>
        <v>0</v>
      </c>
      <c r="K72" s="826">
        <f t="shared" si="35"/>
        <v>0</v>
      </c>
      <c r="L72" s="825">
        <f t="shared" si="34"/>
        <v>5900</v>
      </c>
      <c r="M72" s="826">
        <f t="shared" si="34"/>
        <v>0</v>
      </c>
      <c r="N72" s="825">
        <f t="shared" si="34"/>
        <v>0</v>
      </c>
      <c r="O72" s="826">
        <f t="shared" si="34"/>
        <v>0</v>
      </c>
      <c r="P72" s="823">
        <f>+N72+L72+H72+F72+D72+B72+J72</f>
        <v>10850</v>
      </c>
      <c r="Q72" s="826">
        <f>+O72+M72+I72+G72+E72+C72+K72</f>
        <v>0</v>
      </c>
      <c r="R72" s="857"/>
    </row>
    <row r="73" spans="1:18" s="71" customFormat="1" ht="19.95" customHeight="1">
      <c r="A73" s="885" t="s">
        <v>474</v>
      </c>
      <c r="B73" s="886">
        <f>+B72+B69+B65+B62</f>
        <v>18250</v>
      </c>
      <c r="C73" s="897">
        <f>SUM(C72,C69,C65,C62)</f>
        <v>0</v>
      </c>
      <c r="D73" s="886">
        <f>+D72+D69+D65+D62</f>
        <v>900</v>
      </c>
      <c r="E73" s="897">
        <f>SUM(E72,E69,E65,E62)</f>
        <v>0</v>
      </c>
      <c r="F73" s="886">
        <f>+F72+F69+F65+F62</f>
        <v>150</v>
      </c>
      <c r="G73" s="897">
        <f>SUM(G72,G69,G65,G62)</f>
        <v>0</v>
      </c>
      <c r="H73" s="886">
        <f>+H72+H69+H65+H62</f>
        <v>3400</v>
      </c>
      <c r="I73" s="897">
        <f>SUM(I72,I69,I65,I62)</f>
        <v>0</v>
      </c>
      <c r="J73" s="886">
        <f>+J72+J69+J65+J62</f>
        <v>0</v>
      </c>
      <c r="K73" s="897">
        <f>SUM(K72,K69,K65,K62)</f>
        <v>0</v>
      </c>
      <c r="L73" s="886">
        <f>+L72+L69+L65+L62</f>
        <v>5900</v>
      </c>
      <c r="M73" s="897">
        <f>SUM(M72,M69,M65,M62)</f>
        <v>0</v>
      </c>
      <c r="N73" s="886">
        <f>+N72+N69+N65+N62</f>
        <v>850</v>
      </c>
      <c r="O73" s="897">
        <f>SUM(O72,O69,O65,O62)</f>
        <v>0</v>
      </c>
      <c r="P73" s="886">
        <f>+P72+P69+P65+P62</f>
        <v>29450</v>
      </c>
      <c r="Q73" s="897">
        <f>SUM(Q72,Q69,Q65,Q62)</f>
        <v>0</v>
      </c>
      <c r="R73" s="898"/>
    </row>
    <row r="74" spans="1:18" s="71" customFormat="1" ht="25.2" customHeight="1">
      <c r="A74" s="885" t="s">
        <v>475</v>
      </c>
      <c r="B74" s="886">
        <f>+B73+B55</f>
        <v>381400</v>
      </c>
      <c r="C74" s="897">
        <f>+C55+C73</f>
        <v>0</v>
      </c>
      <c r="D74" s="886">
        <f>+D73+D55</f>
        <v>208300</v>
      </c>
      <c r="E74" s="897">
        <f>+E55+E73</f>
        <v>0</v>
      </c>
      <c r="F74" s="886">
        <f>+F73+F55</f>
        <v>56600</v>
      </c>
      <c r="G74" s="897">
        <f>+G55+G73</f>
        <v>0</v>
      </c>
      <c r="H74" s="886">
        <f>+H73+H55</f>
        <v>293300</v>
      </c>
      <c r="I74" s="897">
        <f>+I55+I73</f>
        <v>0</v>
      </c>
      <c r="J74" s="886">
        <f>+J73+J55</f>
        <v>25300</v>
      </c>
      <c r="K74" s="897">
        <f>+K55+K73</f>
        <v>0</v>
      </c>
      <c r="L74" s="886">
        <f>+L73+L55</f>
        <v>5900</v>
      </c>
      <c r="M74" s="897">
        <f>+M55+M73</f>
        <v>0</v>
      </c>
      <c r="N74" s="886">
        <f>+N73+N55</f>
        <v>60550</v>
      </c>
      <c r="O74" s="897">
        <f>O55+O73</f>
        <v>0</v>
      </c>
      <c r="P74" s="886">
        <f>P55+P73</f>
        <v>1031350</v>
      </c>
      <c r="Q74" s="897">
        <f>+Q55+Q73</f>
        <v>0</v>
      </c>
      <c r="R74" s="899"/>
    </row>
    <row r="75" spans="1:18">
      <c r="A75" s="13" t="s">
        <v>229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900"/>
      <c r="O75" s="13" t="s">
        <v>229</v>
      </c>
      <c r="P75" s="913">
        <f>P56</f>
        <v>45717</v>
      </c>
      <c r="Q75" s="914"/>
    </row>
    <row r="84" spans="6:6">
      <c r="F84" t="s">
        <v>489</v>
      </c>
    </row>
  </sheetData>
  <mergeCells count="20">
    <mergeCell ref="B58:C58"/>
    <mergeCell ref="D58:E58"/>
    <mergeCell ref="F58:G58"/>
    <mergeCell ref="H58:I58"/>
    <mergeCell ref="L58:M58"/>
    <mergeCell ref="J58:K58"/>
    <mergeCell ref="P56:Q56"/>
    <mergeCell ref="P2:Q2"/>
    <mergeCell ref="H2:I2"/>
    <mergeCell ref="P75:Q75"/>
    <mergeCell ref="R58:R59"/>
    <mergeCell ref="N58:O58"/>
    <mergeCell ref="P58:Q58"/>
    <mergeCell ref="R2:R3"/>
    <mergeCell ref="F2:G2"/>
    <mergeCell ref="J2:K2"/>
    <mergeCell ref="D2:E2"/>
    <mergeCell ref="B2:C2"/>
    <mergeCell ref="N2:O2"/>
    <mergeCell ref="L2:M2"/>
  </mergeCells>
  <phoneticPr fontId="2"/>
  <pageMargins left="0.78740157480314965" right="0.31496062992125984" top="0.78740157480314965" bottom="0.59055118110236227" header="0.51181102362204722" footer="0.51181102362204722"/>
  <pageSetup paperSize="12" scale="88" orientation="landscape" horizontalDpi="300" verticalDpi="300" r:id="rId1"/>
  <headerFooter alignWithMargins="0"/>
  <rowBreaks count="1" manualBreakCount="1">
    <brk id="56" max="17" man="1"/>
  </rowBreaks>
  <ignoredErrors>
    <ignoredError sqref="P4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4"/>
  <dimension ref="A1:O35"/>
  <sheetViews>
    <sheetView showZeros="0" tabSelected="1" zoomScaleNormal="100" zoomScaleSheetLayoutView="90" workbookViewId="0"/>
  </sheetViews>
  <sheetFormatPr defaultRowHeight="13.2"/>
  <cols>
    <col min="5" max="5" width="9.88671875" bestFit="1" customWidth="1"/>
    <col min="9" max="9" width="9.109375" bestFit="1" customWidth="1"/>
    <col min="11" max="11" width="12" bestFit="1" customWidth="1"/>
    <col min="14" max="14" width="9.44140625" bestFit="1" customWidth="1"/>
    <col min="15" max="15" width="11.21875" bestFit="1" customWidth="1"/>
  </cols>
  <sheetData>
    <row r="1" spans="1:15">
      <c r="A1">
        <v>0</v>
      </c>
    </row>
    <row r="2" spans="1:15" ht="28.2">
      <c r="B2" s="80" t="s">
        <v>151</v>
      </c>
      <c r="C2" s="81"/>
      <c r="D2" s="81"/>
      <c r="E2" s="81"/>
    </row>
    <row r="3" spans="1:15" ht="28.2">
      <c r="A3" s="82"/>
      <c r="G3" s="555" t="s">
        <v>851</v>
      </c>
      <c r="J3" s="83"/>
      <c r="K3" s="84"/>
      <c r="M3" s="104"/>
    </row>
    <row r="4" spans="1:15">
      <c r="H4" s="121"/>
      <c r="L4" s="121"/>
    </row>
    <row r="5" spans="1:15">
      <c r="D5" s="453"/>
      <c r="E5" s="453"/>
      <c r="F5" s="453"/>
      <c r="G5" s="453"/>
      <c r="H5" s="121"/>
      <c r="I5" s="453"/>
      <c r="J5" s="454"/>
      <c r="K5" s="453"/>
      <c r="L5" s="121" t="s">
        <v>852</v>
      </c>
    </row>
    <row r="6" spans="1:15">
      <c r="D6" s="453"/>
      <c r="E6" s="453"/>
      <c r="F6" s="453"/>
      <c r="G6" s="453"/>
      <c r="H6" s="121"/>
      <c r="I6" s="122"/>
      <c r="J6" s="453"/>
      <c r="K6" s="453"/>
      <c r="L6" s="121" t="s">
        <v>1074</v>
      </c>
    </row>
    <row r="7" spans="1:15" ht="13.5" customHeight="1">
      <c r="D7" s="453"/>
      <c r="E7" s="455"/>
      <c r="F7" s="455"/>
      <c r="G7" s="455"/>
      <c r="H7" s="121"/>
      <c r="I7" s="122"/>
      <c r="J7" s="453"/>
      <c r="K7" s="453"/>
      <c r="L7" s="121" t="s">
        <v>1071</v>
      </c>
    </row>
    <row r="8" spans="1:15" ht="13.8" thickBot="1">
      <c r="C8" s="85"/>
      <c r="D8" s="453"/>
      <c r="E8" s="453"/>
      <c r="F8" s="453"/>
      <c r="G8" s="453"/>
      <c r="H8" s="121"/>
      <c r="I8" s="122"/>
      <c r="J8" s="453"/>
      <c r="K8" s="453"/>
      <c r="L8" s="453"/>
    </row>
    <row r="9" spans="1:15">
      <c r="A9" s="86" t="s">
        <v>145</v>
      </c>
      <c r="B9" s="87"/>
      <c r="C9" s="87"/>
      <c r="D9" s="88"/>
      <c r="E9" s="86" t="s">
        <v>100</v>
      </c>
      <c r="F9" s="87"/>
      <c r="G9" s="88" t="s">
        <v>101</v>
      </c>
      <c r="H9" s="89" t="s">
        <v>102</v>
      </c>
      <c r="I9" s="86" t="s">
        <v>103</v>
      </c>
      <c r="J9" s="87"/>
      <c r="K9" s="86" t="s">
        <v>144</v>
      </c>
      <c r="L9" s="87"/>
      <c r="M9" s="88"/>
      <c r="N9" s="87" t="s">
        <v>455</v>
      </c>
      <c r="O9" s="88"/>
    </row>
    <row r="10" spans="1:15" ht="15" thickBot="1">
      <c r="A10" s="922"/>
      <c r="B10" s="923"/>
      <c r="C10" s="923"/>
      <c r="D10" s="924"/>
      <c r="E10" s="925"/>
      <c r="F10" s="926"/>
      <c r="G10" s="927"/>
      <c r="H10" s="291"/>
      <c r="I10" s="919">
        <f>SUM(E13:E27)+SUM(J13:J27)+SUM(O13:O27)</f>
        <v>0</v>
      </c>
      <c r="J10" s="920"/>
      <c r="K10" s="917"/>
      <c r="L10" s="921"/>
      <c r="M10" s="918"/>
      <c r="N10" s="917"/>
      <c r="O10" s="918"/>
    </row>
    <row r="11" spans="1:15" ht="13.8" thickBot="1"/>
    <row r="12" spans="1:15" ht="13.8" thickBot="1">
      <c r="A12" s="90" t="s">
        <v>101</v>
      </c>
      <c r="B12" s="91" t="s">
        <v>104</v>
      </c>
      <c r="C12" s="91"/>
      <c r="D12" s="92" t="s">
        <v>105</v>
      </c>
      <c r="E12" s="93" t="s">
        <v>103</v>
      </c>
      <c r="F12" s="94" t="s">
        <v>101</v>
      </c>
      <c r="G12" s="91" t="s">
        <v>104</v>
      </c>
      <c r="H12" s="91"/>
      <c r="I12" s="92" t="s">
        <v>105</v>
      </c>
      <c r="J12" s="93" t="s">
        <v>103</v>
      </c>
      <c r="K12" s="94" t="s">
        <v>101</v>
      </c>
      <c r="L12" s="91" t="s">
        <v>104</v>
      </c>
      <c r="M12" s="91"/>
      <c r="N12" s="92" t="s">
        <v>105</v>
      </c>
      <c r="O12" s="95" t="s">
        <v>103</v>
      </c>
    </row>
    <row r="13" spans="1:15" ht="15.75" customHeight="1">
      <c r="A13" s="398"/>
      <c r="B13" s="685" t="s">
        <v>112</v>
      </c>
      <c r="C13" s="399"/>
      <c r="D13" s="400">
        <f>尼崎市部数+'日経(阪神）'!D41</f>
        <v>74850</v>
      </c>
      <c r="E13" s="659">
        <f>尼崎市折込部数+'日経(阪神）'!F41</f>
        <v>0</v>
      </c>
      <c r="F13" s="398"/>
      <c r="G13" s="682" t="s">
        <v>137</v>
      </c>
      <c r="H13" s="401"/>
      <c r="I13" s="400">
        <f>西区部数+'日経 (神戸・明石・三田)'!P39</f>
        <v>41200</v>
      </c>
      <c r="J13" s="659">
        <f>西区折込部数+'日経 (神戸・明石・三田)'!R39</f>
        <v>0</v>
      </c>
      <c r="K13" s="402"/>
      <c r="L13" s="682" t="s">
        <v>138</v>
      </c>
      <c r="M13" s="403"/>
      <c r="N13" s="400">
        <f>相生市部数+'日経（ 東播・三木・北播・姫路・西播・神崎）'!V40</f>
        <v>7750</v>
      </c>
      <c r="O13" s="659">
        <f>相生市折込部数+'日経（ 東播・三木・北播・姫路・西播・神崎）'!X40</f>
        <v>0</v>
      </c>
    </row>
    <row r="14" spans="1:15" ht="15.75" customHeight="1">
      <c r="A14" s="404"/>
      <c r="B14" s="686" t="s">
        <v>113</v>
      </c>
      <c r="C14" s="405"/>
      <c r="D14" s="406">
        <f>伊丹市部数+'日経(阪神）'!J28</f>
        <v>26500</v>
      </c>
      <c r="E14" s="660">
        <f>伊丹市折込部数+'日経(阪神）'!L28</f>
        <v>0</v>
      </c>
      <c r="F14" s="404"/>
      <c r="G14" s="683" t="s">
        <v>106</v>
      </c>
      <c r="H14" s="407"/>
      <c r="I14" s="406">
        <f>明石市部数+'日経 (神戸・明石・三田)'!V33</f>
        <v>55450</v>
      </c>
      <c r="J14" s="660">
        <f>明石市折込部数+'日経 (神戸・明石・三田)'!X33</f>
        <v>0</v>
      </c>
      <c r="K14" s="408"/>
      <c r="L14" s="683" t="s">
        <v>107</v>
      </c>
      <c r="M14" s="409"/>
      <c r="N14" s="406">
        <f>赤穂市部数+'日経（ 東播・三木・北播・姫路・西播・神崎）'!AB19</f>
        <v>15100</v>
      </c>
      <c r="O14" s="660">
        <f>赤穂市折込部数+'日経（ 東播・三木・北播・姫路・西播・神崎）'!AD19</f>
        <v>0</v>
      </c>
    </row>
    <row r="15" spans="1:15" ht="15.75" customHeight="1">
      <c r="A15" s="404"/>
      <c r="B15" s="686" t="s">
        <v>115</v>
      </c>
      <c r="C15" s="405"/>
      <c r="D15" s="406">
        <f>川西市部数+'日経(阪神）'!J41</f>
        <v>31300</v>
      </c>
      <c r="E15" s="660">
        <f>川西市折込部数+'日経(阪神）'!L41</f>
        <v>0</v>
      </c>
      <c r="F15" s="408"/>
      <c r="G15" s="683" t="s">
        <v>108</v>
      </c>
      <c r="H15" s="409"/>
      <c r="I15" s="406">
        <f>加古川市部数+'日経（ 東播・三木・北播・姫路・西播・神崎）'!D29</f>
        <v>62950</v>
      </c>
      <c r="J15" s="660">
        <f>加古川市折込部数+'日経（ 東播・三木・北播・姫路・西播・神崎）'!F29</f>
        <v>0</v>
      </c>
      <c r="K15" s="408"/>
      <c r="L15" s="683" t="s">
        <v>109</v>
      </c>
      <c r="M15" s="409"/>
      <c r="N15" s="406">
        <f>佐用郡部数+'日経（ 東播・三木・北播・姫路・西播・神崎）'!AB27</f>
        <v>3450</v>
      </c>
      <c r="O15" s="660">
        <f>佐用郡折込部数+'日経（ 東播・三木・北播・姫路・西播・神崎）'!AD27</f>
        <v>0</v>
      </c>
    </row>
    <row r="16" spans="1:15" ht="15.75" customHeight="1">
      <c r="A16" s="404"/>
      <c r="B16" s="686" t="s">
        <v>131</v>
      </c>
      <c r="C16" s="405"/>
      <c r="D16" s="406">
        <f>宝塚市部数+'日経(阪神）'!P34</f>
        <v>45500</v>
      </c>
      <c r="E16" s="660">
        <f>宝塚市折込部数+'日経(阪神）'!R34</f>
        <v>0</v>
      </c>
      <c r="F16" s="408"/>
      <c r="G16" s="683" t="s">
        <v>110</v>
      </c>
      <c r="H16" s="409"/>
      <c r="I16" s="406">
        <f>高砂市部数+'日経（ 東播・三木・北播・姫路・西播・神崎）'!D40</f>
        <v>16500</v>
      </c>
      <c r="J16" s="660">
        <f>高砂市折込部数+'日経（ 東播・三木・北播・姫路・西播・神崎）'!F40</f>
        <v>0</v>
      </c>
      <c r="K16" s="408"/>
      <c r="L16" s="683" t="s">
        <v>111</v>
      </c>
      <c r="M16" s="409"/>
      <c r="N16" s="406">
        <f>神崎郡部数+'日経（ 東播・三木・北播・姫路・西播・神崎）'!AB35</f>
        <v>8850</v>
      </c>
      <c r="O16" s="660">
        <f>神崎郡折込部数+'日経（ 東播・三木・北播・姫路・西播・神崎）'!AD35</f>
        <v>0</v>
      </c>
    </row>
    <row r="17" spans="1:15" ht="15.75" customHeight="1">
      <c r="A17" s="404"/>
      <c r="B17" s="686" t="s">
        <v>345</v>
      </c>
      <c r="C17" s="405"/>
      <c r="D17" s="406">
        <f>芦屋市部数+'日経(阪神）'!V22</f>
        <v>20050</v>
      </c>
      <c r="E17" s="660">
        <f>芦屋市折込部数+'日経(阪神）'!X22</f>
        <v>0</v>
      </c>
      <c r="F17" s="408"/>
      <c r="G17" s="683" t="s">
        <v>114</v>
      </c>
      <c r="H17" s="409"/>
      <c r="I17" s="406">
        <f>三木市部数+'日経（ 東播・三木・北播・姫路・西播・神崎）'!J22</f>
        <v>17250</v>
      </c>
      <c r="J17" s="660">
        <f>三木市折込部数+'日経（ 東播・三木・北播・姫路・西播・神崎）'!L22</f>
        <v>0</v>
      </c>
      <c r="K17" s="408"/>
      <c r="L17" s="683" t="s">
        <v>25</v>
      </c>
      <c r="M17" s="409"/>
      <c r="N17" s="406">
        <f>宍粟市部数+'日経（ 東播・三木・北播・姫路・西播・神崎）'!AB40</f>
        <v>8100</v>
      </c>
      <c r="O17" s="660">
        <f>宍粟市折込部数+'日経（ 東播・三木・北播・姫路・西播・神崎）'!AD40</f>
        <v>0</v>
      </c>
    </row>
    <row r="18" spans="1:15" ht="15.75" customHeight="1">
      <c r="A18" s="404"/>
      <c r="B18" s="686" t="s">
        <v>136</v>
      </c>
      <c r="C18" s="405"/>
      <c r="D18" s="406">
        <f>川辺郡部数+'日経(阪神）'!V28</f>
        <v>2000</v>
      </c>
      <c r="E18" s="660">
        <f>川辺郡折込部数+'日経(阪神）'!X28</f>
        <v>0</v>
      </c>
      <c r="F18" s="408"/>
      <c r="G18" s="683" t="s">
        <v>135</v>
      </c>
      <c r="H18" s="409"/>
      <c r="I18" s="406">
        <f>小野市部数+'日経（ 東播・三木・北播・姫路・西播・神崎）'!J27</f>
        <v>9150</v>
      </c>
      <c r="J18" s="660">
        <f>小野市折込部数+'日経（ 東播・三木・北播・姫路・西播・神崎）'!L27</f>
        <v>0</v>
      </c>
      <c r="K18" s="408"/>
      <c r="L18" s="683" t="s">
        <v>26</v>
      </c>
      <c r="M18" s="409"/>
      <c r="N18" s="406">
        <f>朝来市部数</f>
        <v>9100</v>
      </c>
      <c r="O18" s="660">
        <f>朝・養・美!$AE$21</f>
        <v>0</v>
      </c>
    </row>
    <row r="19" spans="1:15" ht="15.75" customHeight="1">
      <c r="A19" s="404"/>
      <c r="B19" s="686" t="s">
        <v>132</v>
      </c>
      <c r="C19" s="405"/>
      <c r="D19" s="406">
        <f>西宮市部数+'日経(阪神）'!AB41</f>
        <v>80700</v>
      </c>
      <c r="E19" s="660">
        <f>西宮!AE29+'日経(阪神）'!AD41</f>
        <v>0</v>
      </c>
      <c r="F19" s="408"/>
      <c r="G19" s="683" t="s">
        <v>450</v>
      </c>
      <c r="H19" s="409"/>
      <c r="I19" s="406">
        <f>加東郡部数+'日経（ 東播・三木・北播・姫路・西播・神崎）'!J34</f>
        <v>8100</v>
      </c>
      <c r="J19" s="660">
        <f>加東市折込部数+'日経（ 東播・三木・北播・姫路・西播・神崎）'!L34</f>
        <v>0</v>
      </c>
      <c r="K19" s="404"/>
      <c r="L19" s="683" t="s">
        <v>598</v>
      </c>
      <c r="M19" s="409"/>
      <c r="N19" s="406">
        <f>養父市部数</f>
        <v>5900</v>
      </c>
      <c r="O19" s="660">
        <f>朝・養・美!$AE$32</f>
        <v>0</v>
      </c>
    </row>
    <row r="20" spans="1:15" ht="15.75" customHeight="1">
      <c r="A20" s="404"/>
      <c r="B20" s="686" t="s">
        <v>116</v>
      </c>
      <c r="C20" s="405"/>
      <c r="D20" s="406">
        <f>東灘区部数+'日経 (神戸・明石・三田)'!D21</f>
        <v>41050</v>
      </c>
      <c r="E20" s="660">
        <f>東灘区折込部数+'日経 (神戸・明石・三田)'!F21</f>
        <v>0</v>
      </c>
      <c r="F20" s="408"/>
      <c r="G20" s="683" t="s">
        <v>117</v>
      </c>
      <c r="H20" s="409"/>
      <c r="I20" s="406">
        <f>西脇市部数+'日経（ 東播・三木・北播・姫路・西播・神崎）'!J40</f>
        <v>8350</v>
      </c>
      <c r="J20" s="660">
        <f>西脇市折込部数+'日経（ 東播・三木・北播・姫路・西播・神崎）'!L40</f>
        <v>0</v>
      </c>
      <c r="K20" s="404"/>
      <c r="L20" s="683" t="s">
        <v>139</v>
      </c>
      <c r="M20" s="409"/>
      <c r="N20" s="406">
        <f>美方郡部数</f>
        <v>10850</v>
      </c>
      <c r="O20" s="660">
        <f>朝・養・美!$AE$44</f>
        <v>0</v>
      </c>
    </row>
    <row r="21" spans="1:15" ht="15.75" customHeight="1">
      <c r="A21" s="404"/>
      <c r="B21" s="686" t="s">
        <v>133</v>
      </c>
      <c r="C21" s="405"/>
      <c r="D21" s="406">
        <f>灘区部数+'日経 (神戸・明石・三田)'!D27</f>
        <v>19150</v>
      </c>
      <c r="E21" s="660">
        <f>灘区折込部数+'日経 (神戸・明石・三田)'!F27</f>
        <v>0</v>
      </c>
      <c r="F21" s="408"/>
      <c r="G21" s="683" t="s">
        <v>119</v>
      </c>
      <c r="H21" s="409"/>
      <c r="I21" s="406">
        <f>多可郡部数+'日経（ 東播・三木・北播・姫路・西播・神崎）'!P18</f>
        <v>4300</v>
      </c>
      <c r="J21" s="660">
        <f>多可郡折込部数+'日経（ 東播・三木・北播・姫路・西播・神崎）'!R18</f>
        <v>0</v>
      </c>
      <c r="K21" s="404"/>
      <c r="L21" s="683" t="s">
        <v>143</v>
      </c>
      <c r="M21" s="409"/>
      <c r="N21" s="406">
        <f>豊岡市部数+豊岡!AE17</f>
        <v>23250</v>
      </c>
      <c r="O21" s="660">
        <f>豊岡市折込部数+豊岡!AE18</f>
        <v>0</v>
      </c>
    </row>
    <row r="22" spans="1:15" ht="15.75" customHeight="1">
      <c r="A22" s="404"/>
      <c r="B22" s="686" t="s">
        <v>120</v>
      </c>
      <c r="C22" s="405"/>
      <c r="D22" s="406">
        <f>中央区部数+'日経 (神戸・明石・三田)'!D33</f>
        <v>20850</v>
      </c>
      <c r="E22" s="660">
        <f>中央・兵庫!AE23+'日経 (神戸・明石・三田)'!F33</f>
        <v>0</v>
      </c>
      <c r="F22" s="408"/>
      <c r="G22" s="683" t="s">
        <v>121</v>
      </c>
      <c r="H22" s="409"/>
      <c r="I22" s="406">
        <f>加西市部数+'日経（ 東播・三木・北播・姫路・西播・神崎）'!P23</f>
        <v>9600</v>
      </c>
      <c r="J22" s="660">
        <f>加西市折込部数+'日経（ 東播・三木・北播・姫路・西播・神崎）'!R23</f>
        <v>0</v>
      </c>
      <c r="K22" s="404"/>
      <c r="L22" s="683" t="s">
        <v>23</v>
      </c>
      <c r="M22" s="409"/>
      <c r="N22" s="406">
        <f>淡路市部数</f>
        <v>10500</v>
      </c>
      <c r="O22" s="660">
        <f>淡路市折込部数</f>
        <v>0</v>
      </c>
    </row>
    <row r="23" spans="1:15" ht="15.75" customHeight="1">
      <c r="A23" s="404"/>
      <c r="B23" s="686" t="s">
        <v>122</v>
      </c>
      <c r="C23" s="405"/>
      <c r="D23" s="406">
        <f>兵庫区部数+'日経 (神戸・明石・三田)'!D39</f>
        <v>17200</v>
      </c>
      <c r="E23" s="660">
        <f>中央・兵庫!AE35+'日経 (神戸・明石・三田)'!F39</f>
        <v>0</v>
      </c>
      <c r="F23" s="404"/>
      <c r="G23" s="683" t="s">
        <v>123</v>
      </c>
      <c r="H23" s="409"/>
      <c r="I23" s="406">
        <f>三田市部数+'日経 (神戸・明石・三田)'!AB19</f>
        <v>23450</v>
      </c>
      <c r="J23" s="660">
        <f>三田市折込部数+'日経 (神戸・明石・三田)'!AD19</f>
        <v>0</v>
      </c>
      <c r="K23" s="404"/>
      <c r="L23" s="683" t="s">
        <v>127</v>
      </c>
      <c r="M23" s="409"/>
      <c r="N23" s="406">
        <f>洲本市部数</f>
        <v>10600</v>
      </c>
      <c r="O23" s="660">
        <f>洲本市折込部数</f>
        <v>0</v>
      </c>
    </row>
    <row r="24" spans="1:15" ht="15.75" customHeight="1">
      <c r="A24" s="404"/>
      <c r="B24" s="686" t="s">
        <v>134</v>
      </c>
      <c r="C24" s="405"/>
      <c r="D24" s="406">
        <f>北区部数+'日経 (神戸・明石・三田)'!J24</f>
        <v>39900</v>
      </c>
      <c r="E24" s="660">
        <f>北・長田!AE25+'日経 (神戸・明石・三田)'!L24</f>
        <v>0</v>
      </c>
      <c r="F24" s="404"/>
      <c r="G24" s="683" t="s">
        <v>1042</v>
      </c>
      <c r="H24" s="409"/>
      <c r="I24" s="406">
        <f>篠山市部数</f>
        <v>9100</v>
      </c>
      <c r="J24" s="660">
        <f>篠山・丹波!$AE$25</f>
        <v>0</v>
      </c>
      <c r="K24" s="404"/>
      <c r="L24" s="684" t="s">
        <v>24</v>
      </c>
      <c r="M24" s="410"/>
      <c r="N24" s="411">
        <f>南あわじ市部数</f>
        <v>10700</v>
      </c>
      <c r="O24" s="662">
        <f>南あわじ市折込部数</f>
        <v>0</v>
      </c>
    </row>
    <row r="25" spans="1:15" ht="15.75" customHeight="1">
      <c r="A25" s="404"/>
      <c r="B25" s="686" t="s">
        <v>124</v>
      </c>
      <c r="C25" s="405"/>
      <c r="D25" s="406">
        <f>長田区部数+'日経 (神戸・明石・三田)'!J29</f>
        <v>12050</v>
      </c>
      <c r="E25" s="660">
        <f>北・長田!AE40+'日経 (神戸・明石・三田)'!L29</f>
        <v>0</v>
      </c>
      <c r="F25" s="404"/>
      <c r="G25" s="683" t="s">
        <v>157</v>
      </c>
      <c r="H25" s="409"/>
      <c r="I25" s="406">
        <f>丹波市部数</f>
        <v>14550</v>
      </c>
      <c r="J25" s="660">
        <f>篠山・丹波!$AE$40</f>
        <v>0</v>
      </c>
      <c r="K25" s="404"/>
      <c r="L25" s="689"/>
      <c r="M25" s="410"/>
      <c r="N25" s="411"/>
      <c r="O25" s="663"/>
    </row>
    <row r="26" spans="1:15" ht="15.75" customHeight="1">
      <c r="A26" s="404"/>
      <c r="B26" s="686" t="s">
        <v>125</v>
      </c>
      <c r="C26" s="405"/>
      <c r="D26" s="406">
        <f>須磨区部数+'日経 (神戸・明石・三田)'!J39</f>
        <v>33100</v>
      </c>
      <c r="E26" s="660">
        <f>須磨区折込部数+'日経 (神戸・明石・三田)'!L39</f>
        <v>0</v>
      </c>
      <c r="F26" s="408"/>
      <c r="G26" s="683" t="s">
        <v>126</v>
      </c>
      <c r="H26" s="409"/>
      <c r="I26" s="406">
        <f>姫路市部数+'日経（ 東播・三木・北播・姫路・西播・神崎）'!V28</f>
        <v>108700</v>
      </c>
      <c r="J26" s="660">
        <f>姫路市折込部数+'日経（ 東播・三木・北播・姫路・西播・神崎）'!X28</f>
        <v>0</v>
      </c>
      <c r="K26" s="404"/>
      <c r="L26" s="690"/>
      <c r="M26" s="409"/>
      <c r="N26" s="406"/>
      <c r="O26" s="660"/>
    </row>
    <row r="27" spans="1:15" ht="15.75" customHeight="1" thickBot="1">
      <c r="A27" s="412"/>
      <c r="B27" s="687" t="s">
        <v>128</v>
      </c>
      <c r="C27" s="413"/>
      <c r="D27" s="414">
        <f>垂水区部数+'日経 (神戸・明石・三田)'!P23</f>
        <v>39650</v>
      </c>
      <c r="E27" s="661">
        <f>垂水区折込部数+'日経 (神戸・明石・三田)'!R23</f>
        <v>0</v>
      </c>
      <c r="F27" s="415"/>
      <c r="G27" s="688" t="s">
        <v>189</v>
      </c>
      <c r="H27" s="416"/>
      <c r="I27" s="414">
        <f>竜野市部数+'日経（ 東播・三木・北播・姫路・西播・神崎）'!V36</f>
        <v>14700</v>
      </c>
      <c r="J27" s="661">
        <f>竜野市折込部数+'日経（ 東播・三木・北播・姫路・西播・神崎）'!X36</f>
        <v>0</v>
      </c>
      <c r="K27" s="412"/>
      <c r="L27" s="691"/>
      <c r="M27" s="417"/>
      <c r="N27" s="418"/>
      <c r="O27" s="664"/>
    </row>
    <row r="28" spans="1:15" ht="15.75" customHeight="1" thickTop="1" thickBot="1">
      <c r="L28" s="96" t="s">
        <v>129</v>
      </c>
      <c r="M28" s="97"/>
      <c r="N28" s="397">
        <f>SUM(D13:D27)+SUM(I13:I27)+SUM(N13:N27)</f>
        <v>1031350</v>
      </c>
      <c r="O28" s="665">
        <f>SUM(E13:E27)+SUM(J13:J27)+SUM(O13:O27)</f>
        <v>0</v>
      </c>
    </row>
    <row r="29" spans="1:15" ht="15.75" customHeight="1" thickTop="1" thickBot="1"/>
    <row r="30" spans="1:15" ht="15.75" customHeight="1" thickTop="1">
      <c r="A30" s="98"/>
      <c r="B30" s="915" t="s">
        <v>130</v>
      </c>
      <c r="C30" s="915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19"/>
    </row>
    <row r="31" spans="1:15" ht="15.75" customHeight="1">
      <c r="A31" s="99"/>
      <c r="B31" s="916"/>
      <c r="C31" s="916"/>
      <c r="D31" s="423"/>
      <c r="E31" s="423"/>
      <c r="F31" s="423"/>
      <c r="G31" s="423"/>
      <c r="H31" s="423"/>
      <c r="I31" s="423"/>
      <c r="J31" s="424"/>
      <c r="K31" s="424"/>
      <c r="L31" s="423"/>
      <c r="M31" s="423"/>
      <c r="N31" s="423"/>
      <c r="O31" s="420"/>
    </row>
    <row r="32" spans="1:15" ht="15.75" customHeight="1">
      <c r="A32" s="99"/>
      <c r="B32" s="292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0"/>
    </row>
    <row r="33" spans="1:15" ht="15.75" customHeight="1">
      <c r="A33" s="99"/>
      <c r="B33" s="292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0"/>
    </row>
    <row r="34" spans="1:15" ht="15.75" customHeight="1" thickBot="1">
      <c r="A34" s="100"/>
      <c r="B34" s="293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1"/>
    </row>
    <row r="35" spans="1:15" ht="15.75" customHeight="1" thickTop="1">
      <c r="N35" s="740">
        <v>45717</v>
      </c>
      <c r="O35" s="101"/>
    </row>
  </sheetData>
  <sheetProtection formatCells="0"/>
  <mergeCells count="6">
    <mergeCell ref="B30:C31"/>
    <mergeCell ref="N10:O10"/>
    <mergeCell ref="I10:J10"/>
    <mergeCell ref="K10:M10"/>
    <mergeCell ref="A10:D10"/>
    <mergeCell ref="E10:G10"/>
  </mergeCells>
  <phoneticPr fontId="2"/>
  <dataValidations count="1">
    <dataValidation allowBlank="1" showInputMessage="1" showErrorMessage="1" promptTitle="【折込日】" prompt="入力例：_x000a_2017/11/22" sqref="E10:G10" xr:uid="{00000000-0002-0000-0300-000000000000}"/>
  </dataValidations>
  <hyperlinks>
    <hyperlink ref="B13" location="尼崎市!C2" display="尼崎市" xr:uid="{00000000-0004-0000-0300-000000000000}"/>
    <hyperlink ref="B14" location="伊丹・川西!C2" display="伊丹市" xr:uid="{00000000-0004-0000-0300-000001000000}"/>
    <hyperlink ref="B15" location="伊丹・川西!C2" display="川西市" xr:uid="{00000000-0004-0000-0300-000002000000}"/>
    <hyperlink ref="B16" location="宝塚・芦屋!C2" display="宝塚市" xr:uid="{00000000-0004-0000-0300-000003000000}"/>
    <hyperlink ref="B17" location="宝塚・芦屋!C2" display="芦屋市" xr:uid="{00000000-0004-0000-0300-000004000000}"/>
    <hyperlink ref="B18" location="宝塚・芦屋!C2" display="川辺郡" xr:uid="{00000000-0004-0000-0300-000005000000}"/>
    <hyperlink ref="B19" location="西宮!C2" display="西宮市" xr:uid="{00000000-0004-0000-0300-000006000000}"/>
    <hyperlink ref="B20" location="東灘・灘!C2" display="東灘区" xr:uid="{00000000-0004-0000-0300-000007000000}"/>
    <hyperlink ref="B21" location="東灘・灘!C2" display="灘 区" xr:uid="{00000000-0004-0000-0300-000008000000}"/>
    <hyperlink ref="B22" location="中央・兵庫!C2" display="中央区" xr:uid="{00000000-0004-0000-0300-000009000000}"/>
    <hyperlink ref="B23" location="中央・兵庫!C2" display="兵庫区" xr:uid="{00000000-0004-0000-0300-00000A000000}"/>
    <hyperlink ref="B24" location="北・長田!C2" display="北 区" xr:uid="{00000000-0004-0000-0300-00000B000000}"/>
    <hyperlink ref="B25" location="北・長田!C2" display="長田区" xr:uid="{00000000-0004-0000-0300-00000C000000}"/>
    <hyperlink ref="B26" location="須磨・垂水!C2" display="須磨区" xr:uid="{00000000-0004-0000-0300-00000D000000}"/>
    <hyperlink ref="B27" location="須磨・垂水!C2" display="垂水区" xr:uid="{00000000-0004-0000-0300-00000E000000}"/>
    <hyperlink ref="G13" location="西区・明石!C2" display="西区" xr:uid="{00000000-0004-0000-0300-00000F000000}"/>
    <hyperlink ref="G14" location="西区・明石!C2" display="明石市" xr:uid="{00000000-0004-0000-0300-000010000000}"/>
    <hyperlink ref="G15" location="加古川・高砂!C2" display="加古川市・郡" xr:uid="{00000000-0004-0000-0300-000011000000}"/>
    <hyperlink ref="G16" location="加古川・高砂!C2" display="高砂市" xr:uid="{00000000-0004-0000-0300-000012000000}"/>
    <hyperlink ref="G17" location="三木!C2" display="三木市" xr:uid="{00000000-0004-0000-0300-000013000000}"/>
    <hyperlink ref="G18" location="小・加・西・多・加!C2" display="小野市" xr:uid="{00000000-0004-0000-0300-000014000000}"/>
    <hyperlink ref="G19" location="小・加・西・多・加!C2" display="加東市" xr:uid="{00000000-0004-0000-0300-000015000000}"/>
    <hyperlink ref="G20" location="小・加・西・多・加!C2" display="西脇市" xr:uid="{00000000-0004-0000-0300-000016000000}"/>
    <hyperlink ref="G21" location="小・加・西・多・加!C2" display="多可郡" xr:uid="{00000000-0004-0000-0300-000017000000}"/>
    <hyperlink ref="G22" location="小・加・西・多・加!C2" display="加西市" xr:uid="{00000000-0004-0000-0300-000018000000}"/>
    <hyperlink ref="G23" location="三田!C2" display="三田市" xr:uid="{00000000-0004-0000-0300-000019000000}"/>
    <hyperlink ref="G24" location="篠山・丹波!C2" display="篠山市" xr:uid="{00000000-0004-0000-0300-00001A000000}"/>
    <hyperlink ref="G25" location="篠山・丹波!C2" display="丹波市" xr:uid="{00000000-0004-0000-0300-00001B000000}"/>
    <hyperlink ref="G26" location="姫路!C2" display="姫路市" xr:uid="{00000000-0004-0000-0300-00001C000000}"/>
    <hyperlink ref="G27" location="竜・相・赤・佐!C2" display="たつの市" xr:uid="{00000000-0004-0000-0300-00001D000000}"/>
    <hyperlink ref="L13" location="竜・相・赤・佐!C2" display="相生市" xr:uid="{00000000-0004-0000-0300-00001E000000}"/>
    <hyperlink ref="L14" location="竜・相・赤・佐!C2" display="赤穂市・郡" xr:uid="{00000000-0004-0000-0300-00001F000000}"/>
    <hyperlink ref="L15" location="竜・相・赤・佐!C2" display="佐用郡" xr:uid="{00000000-0004-0000-0300-000020000000}"/>
    <hyperlink ref="L16" location="神・宍!C2" display="神崎郡" xr:uid="{00000000-0004-0000-0300-000021000000}"/>
    <hyperlink ref="L17" location="神・宍!C2" display="宍粟市" xr:uid="{00000000-0004-0000-0300-000022000000}"/>
    <hyperlink ref="L18" location="朝・養・美!C2" display="朝来市" xr:uid="{00000000-0004-0000-0300-000023000000}"/>
    <hyperlink ref="L19" location="朝・養・美!C2" display="養父市" xr:uid="{00000000-0004-0000-0300-000024000000}"/>
    <hyperlink ref="L20" location="朝・養・美!C2" display="美方郡" xr:uid="{00000000-0004-0000-0300-000025000000}"/>
    <hyperlink ref="L21" location="豊岡!C2" display="豊岡市" xr:uid="{00000000-0004-0000-0300-000026000000}"/>
    <hyperlink ref="L22" location="淡・洲・南あわじ!C2" display="淡路市" xr:uid="{00000000-0004-0000-0300-000027000000}"/>
    <hyperlink ref="L23" location="淡・洲・南あわじ!C2" display="洲本市" xr:uid="{00000000-0004-0000-0300-000028000000}"/>
    <hyperlink ref="L24" location="淡・洲・南あわじ!C2" display="南あわじ市" xr:uid="{00000000-0004-0000-0300-000029000000}"/>
  </hyperlinks>
  <printOptions horizontalCentered="1" verticalCentered="1"/>
  <pageMargins left="0.51181102362204722" right="0" top="0" bottom="0" header="0" footer="0"/>
  <pageSetup paperSize="12" scale="101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Button 5">
              <controlPr defaultSize="0" print="0" autoFill="0" autoPict="0" macro="[0]!meisai_Click">
                <anchor moveWithCells="1" sizeWithCells="1">
                  <from>
                    <xdr:col>13</xdr:col>
                    <xdr:colOff>144780</xdr:colOff>
                    <xdr:row>35</xdr:row>
                    <xdr:rowOff>60960</xdr:rowOff>
                  </from>
                  <to>
                    <xdr:col>14</xdr:col>
                    <xdr:colOff>822960</xdr:colOff>
                    <xdr:row>36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F6F6F6"/>
    <pageSetUpPr fitToPage="1"/>
  </sheetPr>
  <dimension ref="A1:AE65"/>
  <sheetViews>
    <sheetView showZeros="0" topLeftCell="C2" zoomScaleNormal="100" zoomScaleSheetLayoutView="85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4" customWidth="1"/>
    <col min="4" max="4" width="7.44140625" customWidth="1"/>
    <col min="5" max="5" width="3.33203125" customWidth="1"/>
    <col min="6" max="6" width="8.77734375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5" width="8.6640625" style="166" hidden="1" customWidth="1"/>
    <col min="26" max="26" width="8.6640625" style="167" hidden="1" customWidth="1"/>
    <col min="27" max="27" width="13.33203125" customWidth="1"/>
    <col min="28" max="28" width="6.77734375" customWidth="1"/>
    <col min="29" max="29" width="3.33203125" customWidth="1"/>
    <col min="30" max="30" width="8.77734375" customWidth="1"/>
  </cols>
  <sheetData>
    <row r="1" spans="1:31" ht="14.1" hidden="1" customHeight="1">
      <c r="A1" s="166" t="s">
        <v>313</v>
      </c>
      <c r="B1" s="167" t="s">
        <v>314</v>
      </c>
      <c r="F1" s="72" t="s">
        <v>315</v>
      </c>
      <c r="G1" s="166" t="s">
        <v>313</v>
      </c>
      <c r="H1" s="167" t="s">
        <v>314</v>
      </c>
      <c r="L1" s="72" t="s">
        <v>315</v>
      </c>
      <c r="M1" s="166" t="s">
        <v>313</v>
      </c>
      <c r="N1" s="167" t="s">
        <v>314</v>
      </c>
      <c r="R1" s="72" t="s">
        <v>315</v>
      </c>
      <c r="S1" s="166" t="s">
        <v>313</v>
      </c>
      <c r="T1" s="167" t="s">
        <v>314</v>
      </c>
      <c r="X1" s="72" t="s">
        <v>315</v>
      </c>
      <c r="Y1" s="166" t="s">
        <v>313</v>
      </c>
      <c r="Z1" s="167" t="s">
        <v>314</v>
      </c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I2" s="286"/>
      <c r="W2" t="s">
        <v>1073</v>
      </c>
      <c r="Y2"/>
      <c r="Z2"/>
    </row>
    <row r="3" spans="1:31" ht="13.2" customHeight="1">
      <c r="C3" s="933"/>
      <c r="D3" s="933"/>
      <c r="E3" s="933"/>
      <c r="F3" s="933"/>
      <c r="I3" s="121" t="s">
        <v>486</v>
      </c>
      <c r="L3" s="285"/>
      <c r="W3" t="s">
        <v>1075</v>
      </c>
      <c r="Y3"/>
      <c r="Z3"/>
    </row>
    <row r="4" spans="1:31" ht="13.2" customHeight="1">
      <c r="C4" t="s">
        <v>341</v>
      </c>
      <c r="I4" s="288">
        <v>45717</v>
      </c>
      <c r="J4" s="287" t="s">
        <v>603</v>
      </c>
      <c r="K4" t="s">
        <v>229</v>
      </c>
      <c r="W4" t="s">
        <v>1072</v>
      </c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295</v>
      </c>
      <c r="P7" s="944">
        <f>提案表紙!H10</f>
        <v>0</v>
      </c>
      <c r="Q7" s="945"/>
      <c r="R7" s="76" t="s">
        <v>162</v>
      </c>
      <c r="T7" s="175"/>
      <c r="U7" s="563">
        <f>Ｋ尼崎市折込部数+Ａ尼崎市折込部数+Ｍ尼崎市折込部数+Ｙ尼崎市折込部数+Ｓ尼崎市折込部数</f>
        <v>0</v>
      </c>
      <c r="V7" s="57"/>
      <c r="W7" s="934" t="s">
        <v>388</v>
      </c>
      <c r="X7" s="935"/>
      <c r="Z7" s="175"/>
      <c r="AA7" s="928"/>
      <c r="AB7" s="928"/>
      <c r="AC7" s="281"/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29"/>
      <c r="AB8" s="929"/>
      <c r="AC8" s="294"/>
      <c r="AD8" s="294"/>
      <c r="AE8" s="296"/>
    </row>
    <row r="9" spans="1:31" ht="13.2" customHeight="1"/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201">
        <v>21</v>
      </c>
      <c r="C12" s="70" t="s">
        <v>74</v>
      </c>
      <c r="D12" s="58" ph="1"/>
      <c r="E12" s="39"/>
      <c r="F12" s="37"/>
      <c r="G12" s="166">
        <v>2</v>
      </c>
      <c r="H12" s="201">
        <v>21</v>
      </c>
      <c r="I12" s="52"/>
      <c r="J12" s="35"/>
      <c r="K12" s="36"/>
      <c r="L12" s="35"/>
      <c r="M12" s="166">
        <v>2</v>
      </c>
      <c r="N12" s="201">
        <v>21</v>
      </c>
      <c r="O12" s="52"/>
      <c r="P12" s="35"/>
      <c r="Q12" s="36"/>
      <c r="R12" s="35"/>
      <c r="S12" s="166">
        <v>2</v>
      </c>
      <c r="T12" s="201">
        <v>21</v>
      </c>
      <c r="U12" s="52"/>
      <c r="V12" s="35"/>
      <c r="W12" s="36"/>
      <c r="X12" s="35"/>
      <c r="Y12" s="166">
        <v>2</v>
      </c>
      <c r="Z12" s="201">
        <v>21</v>
      </c>
      <c r="AA12" s="52"/>
      <c r="AB12" s="35"/>
      <c r="AC12" s="36"/>
      <c r="AD12" s="35"/>
      <c r="AE12" s="35"/>
    </row>
    <row r="13" spans="1:31" ht="16.2" customHeight="1">
      <c r="A13" s="166">
        <v>3</v>
      </c>
      <c r="C13" s="316"/>
      <c r="D13" s="223"/>
      <c r="E13" s="203"/>
      <c r="F13" s="755"/>
      <c r="G13" s="166">
        <v>3</v>
      </c>
      <c r="H13" s="167">
        <v>22102</v>
      </c>
      <c r="I13" s="20" t="s">
        <v>1034</v>
      </c>
      <c r="J13" s="229">
        <v>1000</v>
      </c>
      <c r="K13" s="239"/>
      <c r="L13" s="202"/>
      <c r="M13" s="166">
        <v>3</v>
      </c>
      <c r="N13" s="167">
        <v>32101</v>
      </c>
      <c r="O13" s="25" t="s">
        <v>1083</v>
      </c>
      <c r="P13" s="229">
        <v>1150</v>
      </c>
      <c r="Q13" s="239"/>
      <c r="R13" s="253"/>
      <c r="S13" s="166">
        <v>3</v>
      </c>
      <c r="T13" s="167">
        <v>42101</v>
      </c>
      <c r="U13" s="20" t="s">
        <v>481</v>
      </c>
      <c r="V13" s="229">
        <v>3150</v>
      </c>
      <c r="W13" s="239"/>
      <c r="X13" s="253"/>
      <c r="Y13" s="166">
        <v>3</v>
      </c>
      <c r="Z13" s="167">
        <v>52102</v>
      </c>
      <c r="AA13" s="20" t="s">
        <v>480</v>
      </c>
      <c r="AB13" s="241">
        <v>1000</v>
      </c>
      <c r="AC13" s="239"/>
      <c r="AD13" s="253"/>
      <c r="AE13" s="308"/>
    </row>
    <row r="14" spans="1:31" ht="16.2" customHeight="1">
      <c r="A14" s="166">
        <v>3</v>
      </c>
      <c r="C14" s="316"/>
      <c r="D14" s="223"/>
      <c r="E14" s="205"/>
      <c r="F14" s="209"/>
      <c r="G14" s="166">
        <v>3</v>
      </c>
      <c r="H14" s="167">
        <v>22103</v>
      </c>
      <c r="I14" s="700" t="s">
        <v>879</v>
      </c>
      <c r="J14" s="229">
        <v>1150</v>
      </c>
      <c r="K14" s="224"/>
      <c r="L14" s="214"/>
      <c r="M14" s="166">
        <v>3</v>
      </c>
      <c r="N14" s="167">
        <v>32106</v>
      </c>
      <c r="O14" s="25" t="s">
        <v>1127</v>
      </c>
      <c r="P14" s="229">
        <v>1050</v>
      </c>
      <c r="Q14" s="224"/>
      <c r="R14" s="214"/>
      <c r="S14" s="166">
        <v>3</v>
      </c>
      <c r="T14" s="167">
        <v>42102</v>
      </c>
      <c r="U14" s="20" t="s">
        <v>210</v>
      </c>
      <c r="V14" s="229">
        <v>1400</v>
      </c>
      <c r="W14" s="224"/>
      <c r="X14" s="214"/>
      <c r="Y14" s="166">
        <v>3</v>
      </c>
      <c r="Z14" s="167">
        <v>52105</v>
      </c>
      <c r="AA14" s="20" t="s">
        <v>1009</v>
      </c>
      <c r="AB14" s="241">
        <v>2200</v>
      </c>
      <c r="AC14" s="224"/>
      <c r="AD14" s="214"/>
      <c r="AE14" s="309"/>
    </row>
    <row r="15" spans="1:31" ht="16.2" customHeight="1">
      <c r="A15" s="166">
        <v>3</v>
      </c>
      <c r="C15" s="316"/>
      <c r="D15" s="223"/>
      <c r="E15" s="205"/>
      <c r="F15" s="209"/>
      <c r="G15" s="166">
        <v>3</v>
      </c>
      <c r="H15" s="167">
        <v>22105</v>
      </c>
      <c r="I15" s="116" t="s">
        <v>1128</v>
      </c>
      <c r="J15" s="241">
        <v>2750</v>
      </c>
      <c r="K15" s="224"/>
      <c r="L15" s="214"/>
      <c r="M15" s="166">
        <v>3</v>
      </c>
      <c r="N15" s="167">
        <v>32109</v>
      </c>
      <c r="O15" s="25" t="s">
        <v>208</v>
      </c>
      <c r="P15" s="229">
        <v>1200</v>
      </c>
      <c r="Q15" s="224"/>
      <c r="R15" s="214"/>
      <c r="S15" s="166">
        <v>3</v>
      </c>
      <c r="T15" s="167">
        <v>42103</v>
      </c>
      <c r="U15" s="20" t="s">
        <v>209</v>
      </c>
      <c r="V15" s="229">
        <v>2700</v>
      </c>
      <c r="W15" s="224"/>
      <c r="X15" s="214"/>
      <c r="Y15" s="166">
        <v>3</v>
      </c>
      <c r="Z15" s="167">
        <v>52109</v>
      </c>
      <c r="AA15" s="20" t="s">
        <v>877</v>
      </c>
      <c r="AB15" s="241">
        <v>1050</v>
      </c>
      <c r="AC15" s="224"/>
      <c r="AD15" s="214"/>
      <c r="AE15" s="309"/>
    </row>
    <row r="16" spans="1:31" ht="16.2" customHeight="1">
      <c r="A16" s="166">
        <v>3</v>
      </c>
      <c r="C16" s="316"/>
      <c r="D16" s="223"/>
      <c r="E16" s="205"/>
      <c r="F16" s="209"/>
      <c r="G16" s="166">
        <v>3</v>
      </c>
      <c r="H16" s="167">
        <v>22106</v>
      </c>
      <c r="I16" s="20" t="s">
        <v>942</v>
      </c>
      <c r="J16" s="229">
        <v>1600</v>
      </c>
      <c r="K16" s="224"/>
      <c r="L16" s="214"/>
      <c r="M16" s="166">
        <v>3</v>
      </c>
      <c r="N16" s="167">
        <v>32112</v>
      </c>
      <c r="O16" s="230" t="s">
        <v>1048</v>
      </c>
      <c r="P16" s="229">
        <v>1000</v>
      </c>
      <c r="Q16" s="224"/>
      <c r="R16" s="214"/>
      <c r="S16" s="166">
        <v>3</v>
      </c>
      <c r="T16" s="167">
        <v>42104</v>
      </c>
      <c r="U16" s="20" t="s">
        <v>227</v>
      </c>
      <c r="V16" s="229">
        <v>450</v>
      </c>
      <c r="W16" s="224"/>
      <c r="X16" s="214"/>
      <c r="Y16" s="166">
        <v>3</v>
      </c>
      <c r="Z16" s="167">
        <v>52111</v>
      </c>
      <c r="AA16" s="20" t="s">
        <v>1300</v>
      </c>
      <c r="AB16" s="229">
        <v>2950</v>
      </c>
      <c r="AC16" s="224"/>
      <c r="AD16" s="214"/>
      <c r="AE16" s="309"/>
    </row>
    <row r="17" spans="1:31" ht="16.2" customHeight="1">
      <c r="A17" s="166">
        <v>3</v>
      </c>
      <c r="C17" s="316"/>
      <c r="D17" s="223"/>
      <c r="E17" s="205"/>
      <c r="F17" s="209"/>
      <c r="G17" s="166">
        <v>3</v>
      </c>
      <c r="H17" s="167">
        <v>22107</v>
      </c>
      <c r="I17" s="20" t="s">
        <v>1032</v>
      </c>
      <c r="J17" s="229">
        <v>2100</v>
      </c>
      <c r="K17" s="224"/>
      <c r="L17" s="214"/>
      <c r="M17" s="166">
        <v>3</v>
      </c>
      <c r="N17" s="167">
        <v>32114</v>
      </c>
      <c r="O17" s="727" t="s">
        <v>1067</v>
      </c>
      <c r="P17" s="229">
        <v>2950</v>
      </c>
      <c r="Q17" s="224"/>
      <c r="R17" s="214"/>
      <c r="S17" s="166">
        <v>3</v>
      </c>
      <c r="T17" s="167">
        <v>42106</v>
      </c>
      <c r="U17" s="20" t="s">
        <v>541</v>
      </c>
      <c r="V17" s="229">
        <v>1750</v>
      </c>
      <c r="W17" s="224"/>
      <c r="X17" s="214"/>
      <c r="Y17" s="166">
        <v>3</v>
      </c>
      <c r="Z17" s="167">
        <v>52113</v>
      </c>
      <c r="AA17" s="733" t="s">
        <v>1174</v>
      </c>
      <c r="AB17" s="229">
        <v>800</v>
      </c>
      <c r="AC17" s="224"/>
      <c r="AD17" s="214"/>
      <c r="AE17" s="309"/>
    </row>
    <row r="18" spans="1:31" ht="16.2" customHeight="1">
      <c r="A18" s="166">
        <v>3</v>
      </c>
      <c r="C18" s="316"/>
      <c r="D18" s="317"/>
      <c r="E18" s="207"/>
      <c r="F18" s="208"/>
      <c r="G18" s="166">
        <v>3</v>
      </c>
      <c r="H18" s="167">
        <v>22109</v>
      </c>
      <c r="I18" s="561" t="s">
        <v>1110</v>
      </c>
      <c r="J18" s="229">
        <v>3400</v>
      </c>
      <c r="K18" s="224"/>
      <c r="L18" s="214"/>
      <c r="M18" s="166">
        <v>3</v>
      </c>
      <c r="N18" s="167">
        <v>32117</v>
      </c>
      <c r="O18" s="728" t="s">
        <v>1133</v>
      </c>
      <c r="P18" s="229">
        <v>1250</v>
      </c>
      <c r="Q18" s="224"/>
      <c r="R18" s="214"/>
      <c r="S18" s="166">
        <v>3</v>
      </c>
      <c r="T18" s="167">
        <v>42108</v>
      </c>
      <c r="U18" s="20" t="s">
        <v>226</v>
      </c>
      <c r="V18" s="603" t="s">
        <v>902</v>
      </c>
      <c r="W18" s="224"/>
      <c r="X18" s="214"/>
      <c r="Y18" s="166">
        <v>3</v>
      </c>
      <c r="Z18" s="167">
        <v>52115</v>
      </c>
      <c r="AA18" s="20" t="s">
        <v>966</v>
      </c>
      <c r="AB18" s="603" t="s">
        <v>902</v>
      </c>
      <c r="AC18" s="224"/>
      <c r="AD18" s="214"/>
      <c r="AE18" s="309"/>
    </row>
    <row r="19" spans="1:31" ht="16.2" customHeight="1">
      <c r="A19" s="166">
        <v>3</v>
      </c>
      <c r="C19" s="316"/>
      <c r="D19" s="317"/>
      <c r="E19" s="207"/>
      <c r="F19" s="208"/>
      <c r="G19" s="166">
        <v>3</v>
      </c>
      <c r="H19" s="167">
        <v>22110</v>
      </c>
      <c r="I19" s="20" t="s">
        <v>890</v>
      </c>
      <c r="J19" s="229">
        <v>950</v>
      </c>
      <c r="K19" s="224"/>
      <c r="L19" s="214"/>
      <c r="M19" s="166">
        <v>3</v>
      </c>
      <c r="N19" s="167">
        <v>32123</v>
      </c>
      <c r="O19" s="727" t="s">
        <v>1060</v>
      </c>
      <c r="P19" s="229">
        <v>2800</v>
      </c>
      <c r="Q19" s="224"/>
      <c r="R19" s="214"/>
      <c r="S19" s="166">
        <v>3</v>
      </c>
      <c r="T19" s="167">
        <v>42109</v>
      </c>
      <c r="U19" s="20" t="s">
        <v>877</v>
      </c>
      <c r="V19" s="229">
        <v>2300</v>
      </c>
      <c r="W19" s="224"/>
      <c r="X19" s="214"/>
      <c r="Y19" s="166">
        <v>3</v>
      </c>
      <c r="Z19" s="167">
        <v>52116</v>
      </c>
      <c r="AA19" s="116" t="s">
        <v>1216</v>
      </c>
      <c r="AB19" s="603" t="s">
        <v>902</v>
      </c>
      <c r="AC19" s="224"/>
      <c r="AD19" s="214"/>
      <c r="AE19" s="309"/>
    </row>
    <row r="20" spans="1:31" ht="16.2" customHeight="1">
      <c r="A20" s="166">
        <v>3</v>
      </c>
      <c r="C20" s="316"/>
      <c r="D20" s="317"/>
      <c r="E20" s="207"/>
      <c r="F20" s="208"/>
      <c r="G20" s="166">
        <v>3</v>
      </c>
      <c r="H20" s="167">
        <v>22111</v>
      </c>
      <c r="I20" s="20" t="s">
        <v>878</v>
      </c>
      <c r="J20" s="229">
        <v>1050</v>
      </c>
      <c r="K20" s="224"/>
      <c r="L20" s="214"/>
      <c r="M20" s="166">
        <v>3</v>
      </c>
      <c r="O20" s="727"/>
      <c r="P20" s="229"/>
      <c r="Q20" s="224"/>
      <c r="R20" s="214"/>
      <c r="S20" s="166">
        <v>3</v>
      </c>
      <c r="T20" s="167">
        <v>42110</v>
      </c>
      <c r="U20" s="20" t="s">
        <v>174</v>
      </c>
      <c r="V20" s="229">
        <v>1100</v>
      </c>
      <c r="W20" s="224"/>
      <c r="X20" s="214"/>
      <c r="Y20" s="166">
        <v>3</v>
      </c>
      <c r="Z20" s="167">
        <v>52117</v>
      </c>
      <c r="AA20" s="20" t="s">
        <v>13</v>
      </c>
      <c r="AB20" s="229">
        <v>1650</v>
      </c>
      <c r="AC20" s="224"/>
      <c r="AD20" s="214"/>
      <c r="AE20" s="309"/>
    </row>
    <row r="21" spans="1:31" ht="16.2" customHeight="1">
      <c r="A21" s="166">
        <v>3</v>
      </c>
      <c r="C21" s="316"/>
      <c r="D21" s="317"/>
      <c r="E21" s="207"/>
      <c r="F21" s="208"/>
      <c r="G21" s="166">
        <v>3</v>
      </c>
      <c r="H21" s="167">
        <v>22112</v>
      </c>
      <c r="I21" s="20" t="s">
        <v>594</v>
      </c>
      <c r="J21" s="229">
        <v>400</v>
      </c>
      <c r="K21" s="224"/>
      <c r="L21" s="214"/>
      <c r="M21" s="166">
        <v>3</v>
      </c>
      <c r="O21" s="727"/>
      <c r="P21" s="229"/>
      <c r="Q21" s="224"/>
      <c r="R21" s="214"/>
      <c r="S21" s="166">
        <v>3</v>
      </c>
      <c r="T21" s="167">
        <v>42111</v>
      </c>
      <c r="U21" s="20" t="s">
        <v>383</v>
      </c>
      <c r="V21" s="229">
        <v>1100</v>
      </c>
      <c r="W21" s="224"/>
      <c r="X21" s="214"/>
      <c r="Y21" s="166">
        <v>3</v>
      </c>
      <c r="Z21" s="167">
        <v>52118</v>
      </c>
      <c r="AA21" s="20" t="s">
        <v>14</v>
      </c>
      <c r="AB21" s="603" t="s">
        <v>902</v>
      </c>
      <c r="AC21" s="224"/>
      <c r="AD21" s="214"/>
      <c r="AE21" s="309"/>
    </row>
    <row r="22" spans="1:31" ht="16.2" customHeight="1">
      <c r="A22" s="166">
        <v>3</v>
      </c>
      <c r="C22" s="316"/>
      <c r="D22" s="317"/>
      <c r="E22" s="207"/>
      <c r="F22" s="208"/>
      <c r="G22" s="166">
        <v>3</v>
      </c>
      <c r="H22" s="167">
        <v>22113</v>
      </c>
      <c r="I22" s="20" t="s">
        <v>595</v>
      </c>
      <c r="J22" s="229">
        <v>1450</v>
      </c>
      <c r="K22" s="224"/>
      <c r="L22" s="214"/>
      <c r="M22" s="166">
        <v>3</v>
      </c>
      <c r="O22" s="745"/>
      <c r="P22" s="229"/>
      <c r="Q22" s="224"/>
      <c r="R22" s="214"/>
      <c r="S22" s="166">
        <v>3</v>
      </c>
      <c r="T22" s="167">
        <v>42112</v>
      </c>
      <c r="U22" s="20" t="s">
        <v>384</v>
      </c>
      <c r="V22" s="229">
        <v>2850</v>
      </c>
      <c r="W22" s="224"/>
      <c r="X22" s="214"/>
      <c r="Y22" s="166">
        <v>3</v>
      </c>
      <c r="Z22" s="167">
        <v>52119</v>
      </c>
      <c r="AA22" s="20" t="s">
        <v>99</v>
      </c>
      <c r="AB22" s="603" t="s">
        <v>902</v>
      </c>
      <c r="AC22" s="224"/>
      <c r="AD22" s="214"/>
      <c r="AE22" s="309"/>
    </row>
    <row r="23" spans="1:31" ht="16.2" customHeight="1">
      <c r="A23" s="166">
        <v>3</v>
      </c>
      <c r="C23" s="316"/>
      <c r="D23" s="317"/>
      <c r="E23" s="207"/>
      <c r="F23" s="208"/>
      <c r="G23" s="166">
        <v>3</v>
      </c>
      <c r="H23" s="167">
        <v>22114</v>
      </c>
      <c r="I23" s="125" t="s">
        <v>596</v>
      </c>
      <c r="J23" s="229">
        <v>1100</v>
      </c>
      <c r="K23" s="224"/>
      <c r="L23" s="214"/>
      <c r="M23" s="166">
        <v>3</v>
      </c>
      <c r="O23" s="25"/>
      <c r="P23" s="229"/>
      <c r="Q23" s="224"/>
      <c r="R23" s="214"/>
      <c r="S23" s="166">
        <v>3</v>
      </c>
      <c r="T23" s="167">
        <v>42114</v>
      </c>
      <c r="U23" s="20" t="s">
        <v>208</v>
      </c>
      <c r="V23" s="786">
        <v>1950</v>
      </c>
      <c r="W23" s="224"/>
      <c r="X23" s="214"/>
      <c r="Y23" s="166">
        <v>3</v>
      </c>
      <c r="Z23" s="167">
        <v>52122</v>
      </c>
      <c r="AA23" s="20" t="s">
        <v>1285</v>
      </c>
      <c r="AB23" s="241">
        <v>950</v>
      </c>
      <c r="AC23" s="224"/>
      <c r="AD23" s="214"/>
      <c r="AE23" s="309"/>
    </row>
    <row r="24" spans="1:31" ht="16.2" customHeight="1">
      <c r="A24" s="166">
        <v>3</v>
      </c>
      <c r="C24" s="316"/>
      <c r="D24" s="317"/>
      <c r="E24" s="207"/>
      <c r="F24" s="208"/>
      <c r="G24" s="166">
        <v>3</v>
      </c>
      <c r="H24" s="167">
        <v>22115</v>
      </c>
      <c r="I24" s="438" t="s">
        <v>1142</v>
      </c>
      <c r="J24" s="229">
        <v>750</v>
      </c>
      <c r="K24" s="224"/>
      <c r="L24" s="214"/>
      <c r="M24" s="166">
        <v>3</v>
      </c>
      <c r="O24" s="25"/>
      <c r="P24" s="603"/>
      <c r="Q24" s="224"/>
      <c r="R24" s="214"/>
      <c r="S24" s="166">
        <v>3</v>
      </c>
      <c r="T24" s="167">
        <v>42116</v>
      </c>
      <c r="U24" s="20" t="s">
        <v>207</v>
      </c>
      <c r="V24" s="786">
        <v>2550</v>
      </c>
      <c r="W24" s="224"/>
      <c r="X24" s="214"/>
      <c r="Y24" s="166">
        <v>3</v>
      </c>
      <c r="Z24" s="167">
        <v>52123</v>
      </c>
      <c r="AA24" s="20" t="s">
        <v>1286</v>
      </c>
      <c r="AB24" s="241">
        <v>700</v>
      </c>
      <c r="AC24" s="224"/>
      <c r="AD24" s="214"/>
      <c r="AE24" s="309"/>
    </row>
    <row r="25" spans="1:31" ht="16.2" customHeight="1">
      <c r="A25" s="166">
        <v>3</v>
      </c>
      <c r="C25" s="316"/>
      <c r="D25" s="317"/>
      <c r="E25" s="207"/>
      <c r="F25" s="208"/>
      <c r="G25" s="166">
        <v>3</v>
      </c>
      <c r="I25" s="438"/>
      <c r="J25" s="229"/>
      <c r="K25" s="224"/>
      <c r="L25" s="214"/>
      <c r="M25" s="166">
        <v>3</v>
      </c>
      <c r="O25" s="727"/>
      <c r="P25" s="229"/>
      <c r="Q25" s="224"/>
      <c r="R25" s="214"/>
      <c r="S25" s="166">
        <v>3</v>
      </c>
      <c r="T25" s="167">
        <v>42119</v>
      </c>
      <c r="U25" s="20" t="s">
        <v>601</v>
      </c>
      <c r="V25" s="603" t="s">
        <v>902</v>
      </c>
      <c r="W25" s="224"/>
      <c r="X25" s="214"/>
      <c r="Y25" s="166">
        <v>3</v>
      </c>
      <c r="AA25" s="20"/>
      <c r="AB25" s="603"/>
      <c r="AC25" s="224"/>
      <c r="AD25" s="214"/>
      <c r="AE25" s="309"/>
    </row>
    <row r="26" spans="1:31" ht="16.2" customHeight="1">
      <c r="A26" s="166">
        <v>3</v>
      </c>
      <c r="C26" s="316"/>
      <c r="D26" s="317"/>
      <c r="E26" s="207"/>
      <c r="F26" s="208"/>
      <c r="G26" s="166">
        <v>3</v>
      </c>
      <c r="I26" s="125"/>
      <c r="J26" s="229"/>
      <c r="K26" s="224"/>
      <c r="L26" s="214"/>
      <c r="M26" s="166">
        <v>3</v>
      </c>
      <c r="O26" s="25"/>
      <c r="P26" s="603"/>
      <c r="Q26" s="224"/>
      <c r="R26" s="214"/>
      <c r="S26" s="166">
        <v>3</v>
      </c>
      <c r="T26" s="167">
        <v>42120</v>
      </c>
      <c r="U26" s="20" t="s">
        <v>206</v>
      </c>
      <c r="V26" s="229">
        <v>3750</v>
      </c>
      <c r="W26" s="224"/>
      <c r="X26" s="214"/>
      <c r="Y26" s="166">
        <v>3</v>
      </c>
      <c r="AA26" s="20"/>
      <c r="AB26" s="229"/>
      <c r="AC26" s="224"/>
      <c r="AD26" s="214"/>
      <c r="AE26" s="309"/>
    </row>
    <row r="27" spans="1:31" ht="16.2" customHeight="1">
      <c r="A27" s="166">
        <v>3</v>
      </c>
      <c r="C27" s="316"/>
      <c r="D27" s="317"/>
      <c r="E27" s="207"/>
      <c r="F27" s="208"/>
      <c r="G27" s="166">
        <v>3</v>
      </c>
      <c r="I27" s="438"/>
      <c r="J27" s="229"/>
      <c r="K27" s="224"/>
      <c r="L27" s="214"/>
      <c r="M27" s="166">
        <v>3</v>
      </c>
      <c r="O27" s="727"/>
      <c r="P27" s="229"/>
      <c r="Q27" s="224"/>
      <c r="R27" s="214"/>
      <c r="S27" s="166">
        <v>3</v>
      </c>
      <c r="T27" s="167">
        <v>42122</v>
      </c>
      <c r="U27" s="20" t="s">
        <v>13</v>
      </c>
      <c r="V27" s="229">
        <v>2300</v>
      </c>
      <c r="W27" s="224"/>
      <c r="X27" s="214"/>
      <c r="Y27" s="166">
        <v>3</v>
      </c>
      <c r="AA27" s="20"/>
      <c r="AB27" s="229"/>
      <c r="AC27" s="224"/>
      <c r="AD27" s="214"/>
      <c r="AE27" s="309"/>
    </row>
    <row r="28" spans="1:31" ht="16.2" customHeight="1">
      <c r="A28" s="166">
        <v>3</v>
      </c>
      <c r="C28" s="316"/>
      <c r="D28" s="317"/>
      <c r="E28" s="207"/>
      <c r="F28" s="208"/>
      <c r="G28" s="166">
        <v>3</v>
      </c>
      <c r="I28" s="439"/>
      <c r="J28" s="223"/>
      <c r="K28" s="224"/>
      <c r="L28" s="214"/>
      <c r="M28" s="166">
        <v>3</v>
      </c>
      <c r="O28" s="727"/>
      <c r="P28" s="229"/>
      <c r="Q28" s="224"/>
      <c r="R28" s="214"/>
      <c r="S28" s="166">
        <v>3</v>
      </c>
      <c r="T28" s="167">
        <v>42123</v>
      </c>
      <c r="U28" s="20" t="s">
        <v>901</v>
      </c>
      <c r="V28" s="229">
        <v>2450</v>
      </c>
      <c r="W28" s="224"/>
      <c r="X28" s="214"/>
      <c r="Y28" s="166">
        <v>3</v>
      </c>
      <c r="AA28" s="20"/>
      <c r="AB28" s="229"/>
      <c r="AC28" s="224"/>
      <c r="AD28" s="214"/>
      <c r="AE28" s="309"/>
    </row>
    <row r="29" spans="1:31" ht="16.2" customHeight="1">
      <c r="A29" s="166">
        <v>3</v>
      </c>
      <c r="C29" s="316"/>
      <c r="D29" s="317"/>
      <c r="E29" s="207"/>
      <c r="F29" s="208"/>
      <c r="G29" s="166">
        <v>3</v>
      </c>
      <c r="I29" s="439"/>
      <c r="J29" s="223"/>
      <c r="K29" s="224"/>
      <c r="L29" s="214"/>
      <c r="M29" s="166">
        <v>3</v>
      </c>
      <c r="O29" s="727"/>
      <c r="P29" s="229"/>
      <c r="Q29" s="224"/>
      <c r="R29" s="214"/>
      <c r="S29" s="166">
        <v>3</v>
      </c>
      <c r="U29" s="20"/>
      <c r="V29" s="785"/>
      <c r="W29" s="224"/>
      <c r="X29" s="214"/>
      <c r="Y29" s="166">
        <v>3</v>
      </c>
      <c r="AA29" s="20"/>
      <c r="AB29" s="229"/>
      <c r="AC29" s="224"/>
      <c r="AD29" s="254"/>
      <c r="AE29" s="309"/>
    </row>
    <row r="30" spans="1:31" ht="16.2" customHeight="1" thickBot="1">
      <c r="A30" s="166">
        <v>3</v>
      </c>
      <c r="C30" s="316"/>
      <c r="D30" s="317"/>
      <c r="E30" s="207"/>
      <c r="F30" s="208"/>
      <c r="G30" s="166">
        <v>3</v>
      </c>
      <c r="I30" s="439"/>
      <c r="J30" s="223"/>
      <c r="K30" s="224"/>
      <c r="L30" s="214"/>
      <c r="M30" s="166">
        <v>3</v>
      </c>
      <c r="O30" s="230"/>
      <c r="P30" s="603"/>
      <c r="Q30" s="224"/>
      <c r="R30" s="214"/>
      <c r="S30" s="166">
        <v>3</v>
      </c>
      <c r="U30" s="20"/>
      <c r="V30" s="785"/>
      <c r="W30" s="224"/>
      <c r="X30" s="214"/>
      <c r="Y30" s="166">
        <v>3</v>
      </c>
      <c r="AA30" s="439"/>
      <c r="AB30" s="223"/>
      <c r="AC30" s="224"/>
      <c r="AD30" s="214"/>
      <c r="AE30" s="309"/>
    </row>
    <row r="31" spans="1:31" ht="16.2" customHeight="1" thickTop="1">
      <c r="A31" s="166">
        <v>4</v>
      </c>
      <c r="C31" s="40" t="s">
        <v>228</v>
      </c>
      <c r="D31" s="41">
        <f>SUM(D13:D30)</f>
        <v>0</v>
      </c>
      <c r="E31" s="42"/>
      <c r="F31" s="114"/>
      <c r="G31" s="166">
        <v>4</v>
      </c>
      <c r="I31" s="40" t="s">
        <v>228</v>
      </c>
      <c r="J31" s="41">
        <f>SUM(J13:J30)</f>
        <v>17700</v>
      </c>
      <c r="K31" s="44"/>
      <c r="L31" s="232">
        <f>SUM(L13:L30)</f>
        <v>0</v>
      </c>
      <c r="M31" s="166">
        <v>4</v>
      </c>
      <c r="O31" s="45" t="s">
        <v>228</v>
      </c>
      <c r="P31" s="233">
        <f>SUM(P13:P30)</f>
        <v>11400</v>
      </c>
      <c r="Q31" s="44"/>
      <c r="R31" s="232">
        <f>SUM(R13:R30)</f>
        <v>0</v>
      </c>
      <c r="S31" s="166">
        <v>4</v>
      </c>
      <c r="U31" s="40" t="s">
        <v>228</v>
      </c>
      <c r="V31" s="233">
        <f>SUM(V13:V28)</f>
        <v>29800</v>
      </c>
      <c r="W31" s="42"/>
      <c r="X31" s="232">
        <f>SUM(X13:X28)</f>
        <v>0</v>
      </c>
      <c r="Y31" s="166">
        <v>4</v>
      </c>
      <c r="AA31" s="40" t="s">
        <v>228</v>
      </c>
      <c r="AB31" s="41">
        <f xml:space="preserve"> SUM(AB13:AB30)</f>
        <v>11300</v>
      </c>
      <c r="AC31" s="42"/>
      <c r="AD31" s="232">
        <f>SUM(AD13:AD30)</f>
        <v>0</v>
      </c>
      <c r="AE31" s="49">
        <f>+AB31+V31+P31+J31+D31</f>
        <v>70200</v>
      </c>
    </row>
    <row r="32" spans="1:31" ht="16.2" customHeight="1">
      <c r="A32" s="166">
        <v>9</v>
      </c>
      <c r="C32" t="s">
        <v>557</v>
      </c>
      <c r="E32" s="14"/>
      <c r="G32" s="166">
        <v>9</v>
      </c>
      <c r="J32" s="329"/>
      <c r="L32" s="329"/>
      <c r="M32" s="295">
        <v>9</v>
      </c>
      <c r="N32" s="328"/>
      <c r="O32" s="329"/>
      <c r="S32" s="182">
        <v>9</v>
      </c>
      <c r="T32" s="173"/>
      <c r="U32" s="465"/>
      <c r="Y32" s="166">
        <v>9</v>
      </c>
      <c r="AA32" s="234"/>
      <c r="AD32" s="109" t="s">
        <v>147</v>
      </c>
      <c r="AE32" s="235">
        <f>Ｋ尼崎市折込部数+Ａ尼崎市折込部数+Ｍ尼崎市折込部数+Ｙ尼崎市折込部数+Ｓ尼崎市折込部数</f>
        <v>0</v>
      </c>
    </row>
    <row r="33" spans="3:31" ht="16.2" customHeight="1">
      <c r="C33" t="s">
        <v>978</v>
      </c>
      <c r="I33" s="329" t="s">
        <v>1217</v>
      </c>
      <c r="L33" s="329"/>
      <c r="M33" s="295"/>
      <c r="N33" s="328"/>
      <c r="O33" s="329"/>
      <c r="P33" s="329"/>
      <c r="Q33" s="329"/>
      <c r="R33" s="329"/>
      <c r="S33" s="295"/>
      <c r="T33" s="328"/>
      <c r="U33" s="329"/>
      <c r="V33" s="329"/>
      <c r="W33" s="329"/>
      <c r="X33" s="329"/>
      <c r="Y33" s="295"/>
      <c r="Z33" s="328"/>
      <c r="AA33" s="363"/>
      <c r="AB33" s="329"/>
      <c r="AC33" s="329"/>
      <c r="AD33" s="329"/>
      <c r="AE33" s="329"/>
    </row>
    <row r="34" spans="3:31" ht="16.2" customHeight="1">
      <c r="C34" s="329"/>
      <c r="D34" s="329"/>
      <c r="E34" s="329"/>
      <c r="F34" s="329"/>
      <c r="G34" s="295"/>
      <c r="H34" s="328"/>
      <c r="I34" s="329" t="s">
        <v>1241</v>
      </c>
      <c r="L34" s="329"/>
      <c r="M34" s="295"/>
      <c r="N34" s="328"/>
      <c r="O34" s="329"/>
      <c r="P34" s="329"/>
      <c r="Q34" s="329"/>
      <c r="R34" s="329"/>
      <c r="S34" s="295"/>
      <c r="T34" s="328"/>
      <c r="U34" s="329"/>
      <c r="V34" s="329"/>
      <c r="W34" s="329"/>
      <c r="X34" s="329"/>
      <c r="Y34" s="295"/>
      <c r="Z34" s="328"/>
      <c r="AA34" s="329"/>
      <c r="AB34" s="329"/>
      <c r="AC34" s="329"/>
      <c r="AD34" s="329"/>
      <c r="AE34" s="329"/>
    </row>
    <row r="35" spans="3:31" ht="16.2" customHeight="1">
      <c r="C35" s="329"/>
      <c r="D35" s="329"/>
      <c r="E35" s="329"/>
      <c r="F35" s="329"/>
      <c r="G35" s="295"/>
      <c r="H35" s="328"/>
      <c r="I35" s="329" t="s">
        <v>1288</v>
      </c>
      <c r="L35" s="329"/>
      <c r="M35" s="295"/>
      <c r="N35" s="328"/>
      <c r="P35" s="329"/>
      <c r="Q35" s="329"/>
      <c r="R35" s="329"/>
      <c r="S35" s="295"/>
      <c r="T35" s="328"/>
      <c r="U35" s="329"/>
      <c r="V35" s="329"/>
      <c r="W35" s="329"/>
      <c r="X35" s="329"/>
      <c r="Y35" s="295"/>
      <c r="Z35" s="328"/>
      <c r="AA35" s="329"/>
      <c r="AB35" s="329"/>
      <c r="AC35" s="329"/>
      <c r="AD35" s="329"/>
      <c r="AE35" s="329"/>
    </row>
    <row r="36" spans="3:31" ht="16.2" customHeight="1">
      <c r="C36" s="329"/>
      <c r="D36" s="329"/>
      <c r="E36" s="329"/>
      <c r="F36" s="329"/>
      <c r="G36" s="295"/>
      <c r="H36" s="328"/>
      <c r="I36" s="329" t="s">
        <v>1287</v>
      </c>
      <c r="L36" s="329"/>
      <c r="M36" s="295"/>
      <c r="N36" s="328"/>
      <c r="O36" s="351"/>
      <c r="P36" s="329"/>
      <c r="Q36" s="329"/>
      <c r="R36" s="329"/>
      <c r="S36" s="295"/>
      <c r="T36" s="328"/>
      <c r="V36" s="329"/>
      <c r="W36" s="329"/>
      <c r="X36" s="329"/>
      <c r="Y36" s="295"/>
      <c r="Z36" s="328"/>
      <c r="AA36" s="329"/>
      <c r="AB36" s="329"/>
      <c r="AC36" s="329"/>
      <c r="AD36" s="329"/>
      <c r="AE36" s="329"/>
    </row>
    <row r="37" spans="3:31" ht="16.2" customHeight="1">
      <c r="C37" s="329"/>
      <c r="D37" s="329"/>
      <c r="E37" s="329"/>
      <c r="F37" s="329"/>
      <c r="G37" s="295"/>
      <c r="H37" s="328"/>
      <c r="I37" s="329" t="s">
        <v>1301</v>
      </c>
      <c r="L37" s="329"/>
      <c r="M37" s="295"/>
      <c r="N37" s="328"/>
      <c r="O37" s="427"/>
      <c r="P37" s="329"/>
      <c r="Q37" s="329"/>
      <c r="R37" s="329"/>
      <c r="S37" s="295"/>
      <c r="T37" s="328"/>
      <c r="V37" s="329"/>
      <c r="W37" s="329"/>
      <c r="X37" s="329"/>
      <c r="Y37" s="295"/>
      <c r="Z37" s="328"/>
      <c r="AA37" s="329"/>
      <c r="AB37" s="329"/>
      <c r="AC37" s="329"/>
      <c r="AD37" s="329"/>
      <c r="AE37" s="329"/>
    </row>
    <row r="38" spans="3:31" ht="16.2" customHeight="1">
      <c r="C38" s="329"/>
      <c r="D38" s="329"/>
      <c r="E38" s="329"/>
      <c r="F38" s="329"/>
      <c r="G38" s="295"/>
      <c r="H38" s="328"/>
      <c r="I38" s="329" t="s">
        <v>1303</v>
      </c>
      <c r="J38" s="329"/>
      <c r="L38" s="329"/>
      <c r="M38" s="295"/>
      <c r="N38" s="328"/>
      <c r="O38" s="427"/>
      <c r="P38" s="329"/>
      <c r="Q38" s="329"/>
      <c r="R38" s="329"/>
      <c r="S38" s="295"/>
      <c r="T38" s="328"/>
      <c r="U38" s="329"/>
      <c r="V38" s="329"/>
      <c r="W38" s="329"/>
      <c r="X38" s="329"/>
      <c r="Y38" s="295"/>
      <c r="Z38" s="328"/>
      <c r="AA38" s="329"/>
      <c r="AB38" s="329"/>
      <c r="AC38" s="329"/>
      <c r="AD38" s="329"/>
      <c r="AE38" s="329"/>
    </row>
    <row r="39" spans="3:31" ht="16.2" customHeight="1">
      <c r="C39" s="329"/>
      <c r="D39" s="329"/>
      <c r="E39" s="329"/>
      <c r="F39" s="329"/>
      <c r="G39" s="295"/>
      <c r="H39" s="328"/>
      <c r="I39" s="329" t="s">
        <v>1366</v>
      </c>
      <c r="L39" s="329"/>
      <c r="M39" s="295"/>
      <c r="N39" s="328"/>
      <c r="O39" s="427"/>
      <c r="P39" s="329"/>
      <c r="Q39" s="329"/>
      <c r="R39" s="329"/>
      <c r="S39" s="295"/>
      <c r="T39" s="328"/>
      <c r="U39" s="329"/>
      <c r="V39" s="329"/>
      <c r="W39" s="329"/>
      <c r="X39" s="329"/>
      <c r="Y39" s="295"/>
      <c r="Z39" s="328"/>
      <c r="AA39" s="329"/>
      <c r="AB39" s="329"/>
      <c r="AC39" s="329"/>
      <c r="AD39" s="329"/>
      <c r="AE39" s="329"/>
    </row>
    <row r="40" spans="3:31" ht="16.2" customHeight="1">
      <c r="C40" s="329"/>
      <c r="D40" s="329"/>
      <c r="E40" s="329"/>
      <c r="F40" s="329"/>
      <c r="G40" s="295"/>
      <c r="H40" s="328"/>
      <c r="I40" s="329"/>
      <c r="L40" s="329"/>
      <c r="M40" s="295"/>
      <c r="N40" s="328"/>
      <c r="O40" s="427"/>
      <c r="P40" s="329"/>
      <c r="Q40" s="329"/>
      <c r="R40" s="329"/>
      <c r="S40" s="295"/>
      <c r="T40" s="328"/>
      <c r="U40" s="329"/>
      <c r="V40" s="329"/>
      <c r="W40" s="329"/>
      <c r="X40" s="329"/>
      <c r="Y40" s="295"/>
      <c r="Z40" s="328"/>
      <c r="AA40" s="329"/>
      <c r="AB40" s="329"/>
      <c r="AC40" s="329"/>
      <c r="AD40" s="329"/>
      <c r="AE40" s="329"/>
    </row>
    <row r="41" spans="3:31" ht="16.2" customHeight="1">
      <c r="C41" s="329"/>
      <c r="D41" s="329"/>
      <c r="E41" s="329"/>
      <c r="F41" s="329"/>
      <c r="G41" s="295"/>
      <c r="H41" s="328"/>
      <c r="I41" s="329"/>
      <c r="J41" s="329"/>
      <c r="L41" s="329"/>
      <c r="M41" s="295"/>
      <c r="N41" s="328"/>
      <c r="O41" s="427"/>
      <c r="P41" s="329"/>
      <c r="Q41" s="329"/>
      <c r="R41" s="329"/>
      <c r="S41" s="295"/>
      <c r="T41" s="328"/>
      <c r="U41" s="329"/>
      <c r="V41" s="329"/>
      <c r="W41" s="329"/>
      <c r="X41" s="329"/>
      <c r="Y41" s="295"/>
      <c r="Z41" s="328"/>
      <c r="AA41" s="329"/>
      <c r="AB41" s="329"/>
      <c r="AC41" s="329"/>
      <c r="AD41" s="329"/>
      <c r="AE41" s="329"/>
    </row>
    <row r="42" spans="3:31" ht="16.2" customHeight="1">
      <c r="C42" s="329"/>
      <c r="D42" s="329"/>
      <c r="E42" s="329"/>
      <c r="F42" s="329"/>
      <c r="G42" s="295"/>
      <c r="H42" s="328"/>
      <c r="I42" s="329"/>
      <c r="L42" s="329"/>
      <c r="M42" s="295"/>
      <c r="N42" s="328"/>
      <c r="O42" s="427"/>
      <c r="P42" s="329"/>
      <c r="Q42" s="329"/>
      <c r="R42" s="329"/>
      <c r="S42" s="295"/>
      <c r="T42" s="328"/>
      <c r="U42" s="329"/>
      <c r="V42" s="329"/>
      <c r="W42" s="329"/>
      <c r="X42" s="329"/>
      <c r="Y42" s="295"/>
      <c r="Z42" s="328"/>
      <c r="AA42" s="329"/>
      <c r="AB42" s="329"/>
      <c r="AC42" s="329"/>
      <c r="AD42" s="329"/>
      <c r="AE42" s="329"/>
    </row>
    <row r="43" spans="3:31" ht="16.2" customHeight="1">
      <c r="C43" s="329"/>
      <c r="D43" s="329"/>
      <c r="E43" s="329"/>
      <c r="F43" s="329"/>
      <c r="G43" s="295"/>
      <c r="H43" s="328"/>
      <c r="I43" s="329"/>
      <c r="L43" s="329"/>
      <c r="M43" s="295"/>
      <c r="N43" s="328"/>
      <c r="O43" s="427"/>
      <c r="P43" s="329"/>
      <c r="Q43" s="329"/>
      <c r="R43" s="329"/>
      <c r="S43" s="295"/>
      <c r="T43" s="328"/>
      <c r="U43" s="329"/>
      <c r="V43" s="329"/>
      <c r="W43" s="329"/>
      <c r="X43" s="329"/>
      <c r="Y43" s="295"/>
      <c r="Z43" s="328"/>
      <c r="AA43" s="329"/>
      <c r="AB43" s="329"/>
      <c r="AC43" s="329"/>
      <c r="AD43" s="329"/>
      <c r="AE43" s="329"/>
    </row>
    <row r="44" spans="3:31" ht="16.2" customHeight="1">
      <c r="C44" s="329"/>
      <c r="D44" s="329"/>
      <c r="E44" s="329"/>
      <c r="F44" s="329"/>
      <c r="G44" s="295"/>
      <c r="H44" s="328"/>
      <c r="I44" s="329"/>
      <c r="L44" s="329"/>
      <c r="M44" s="295"/>
      <c r="N44" s="328"/>
      <c r="O44" s="427"/>
      <c r="P44" s="329"/>
      <c r="Q44" s="329"/>
      <c r="R44" s="329"/>
      <c r="S44" s="295"/>
      <c r="T44" s="328"/>
      <c r="U44" s="329"/>
      <c r="V44" s="329"/>
      <c r="W44" s="329"/>
      <c r="X44" s="329"/>
      <c r="Y44" s="295"/>
      <c r="Z44" s="328"/>
      <c r="AA44" s="329"/>
      <c r="AB44" s="329"/>
      <c r="AC44" s="329"/>
      <c r="AD44" s="329"/>
      <c r="AE44" s="329"/>
    </row>
    <row r="45" spans="3:31" ht="16.2" customHeight="1">
      <c r="C45" s="329"/>
      <c r="D45" s="329"/>
      <c r="E45" s="329"/>
      <c r="F45" s="329"/>
      <c r="G45" s="295"/>
      <c r="H45" s="328"/>
      <c r="I45" s="329"/>
      <c r="J45" s="329"/>
      <c r="K45" s="329"/>
      <c r="L45" s="329"/>
      <c r="M45" s="295"/>
      <c r="N45" s="328"/>
      <c r="O45" s="427"/>
      <c r="P45" s="329"/>
      <c r="Q45" s="329"/>
      <c r="R45" s="329"/>
      <c r="S45" s="295"/>
      <c r="T45" s="328"/>
      <c r="U45" s="329"/>
      <c r="V45" s="329"/>
      <c r="W45" s="329"/>
      <c r="X45" s="329"/>
      <c r="Y45" s="295"/>
      <c r="Z45" s="328"/>
      <c r="AA45" s="329"/>
      <c r="AB45" s="329"/>
      <c r="AC45" s="329"/>
      <c r="AD45" s="329"/>
      <c r="AE45" s="329"/>
    </row>
    <row r="46" spans="3:31" ht="16.2" customHeight="1">
      <c r="C46" s="329"/>
      <c r="D46" s="329"/>
      <c r="E46" s="329"/>
      <c r="F46" s="329"/>
      <c r="G46" s="295"/>
      <c r="H46" s="328"/>
      <c r="I46" s="329"/>
      <c r="J46" s="329"/>
      <c r="K46" s="329"/>
      <c r="L46" s="329"/>
      <c r="M46" s="295"/>
      <c r="N46" s="328"/>
      <c r="O46" s="427"/>
      <c r="P46" s="329"/>
      <c r="Q46" s="329"/>
      <c r="R46" s="329"/>
      <c r="S46" s="295"/>
      <c r="T46" s="328"/>
      <c r="U46" s="329"/>
      <c r="V46" s="329"/>
      <c r="W46" s="329"/>
      <c r="X46" s="329"/>
      <c r="Y46" s="295"/>
      <c r="Z46" s="328"/>
      <c r="AA46" s="329"/>
      <c r="AB46" s="329"/>
      <c r="AC46" s="329"/>
      <c r="AD46" s="329"/>
      <c r="AE46" s="329"/>
    </row>
    <row r="47" spans="3:31" ht="16.2" customHeight="1">
      <c r="C47" s="329"/>
      <c r="D47" s="329"/>
      <c r="E47" s="329"/>
      <c r="F47" s="329"/>
      <c r="G47" s="295"/>
      <c r="H47" s="328"/>
      <c r="I47" s="329"/>
      <c r="J47" s="329"/>
      <c r="K47" s="329"/>
      <c r="L47" s="329"/>
      <c r="M47" s="295"/>
      <c r="N47" s="328"/>
      <c r="O47" s="427"/>
      <c r="P47" s="329"/>
      <c r="Q47" s="329"/>
      <c r="R47" s="329"/>
      <c r="S47" s="295"/>
      <c r="T47" s="328"/>
      <c r="U47" s="329"/>
      <c r="V47" s="329"/>
      <c r="W47" s="329"/>
      <c r="X47" s="329"/>
      <c r="Y47" s="295"/>
      <c r="Z47" s="328"/>
      <c r="AA47" s="329"/>
      <c r="AB47" s="329"/>
      <c r="AC47" s="329"/>
      <c r="AD47" s="329"/>
      <c r="AE47" s="329"/>
    </row>
    <row r="48" spans="3:31" ht="16.2" customHeight="1">
      <c r="C48" s="329"/>
      <c r="D48" s="329"/>
      <c r="E48" s="329"/>
      <c r="F48" s="329"/>
      <c r="G48" s="295"/>
      <c r="H48" s="328"/>
      <c r="I48" s="329"/>
      <c r="J48" s="329"/>
      <c r="K48" s="329"/>
      <c r="L48" s="329"/>
      <c r="M48" s="295"/>
      <c r="N48" s="328"/>
      <c r="O48" s="427"/>
      <c r="P48" s="329"/>
      <c r="Q48" s="329"/>
      <c r="R48" s="329"/>
      <c r="S48" s="295"/>
      <c r="T48" s="328"/>
      <c r="U48" s="329"/>
      <c r="V48" s="329"/>
      <c r="W48" s="329"/>
      <c r="X48" s="329"/>
      <c r="Y48" s="295"/>
      <c r="Z48" s="328"/>
      <c r="AA48" s="329"/>
      <c r="AB48" s="329"/>
      <c r="AC48" s="329"/>
      <c r="AD48" s="329"/>
      <c r="AE48" s="329"/>
    </row>
    <row r="49" spans="3:31" ht="16.2" customHeight="1">
      <c r="C49" s="329"/>
      <c r="D49" s="329"/>
      <c r="E49" s="329"/>
      <c r="F49" s="329"/>
      <c r="G49" s="295"/>
      <c r="H49" s="328"/>
      <c r="I49" s="329"/>
      <c r="J49" s="329"/>
      <c r="K49" s="329"/>
      <c r="L49" s="329"/>
      <c r="M49" s="295"/>
      <c r="N49" s="328"/>
      <c r="O49" s="427"/>
      <c r="P49" s="329"/>
      <c r="Q49" s="329"/>
      <c r="R49" s="329"/>
      <c r="S49" s="295"/>
      <c r="T49" s="328"/>
      <c r="U49" s="329"/>
      <c r="V49" s="329"/>
      <c r="W49" s="329"/>
      <c r="X49" s="329"/>
      <c r="Y49" s="295"/>
      <c r="Z49" s="328"/>
      <c r="AA49" s="329"/>
      <c r="AB49" s="329"/>
      <c r="AC49" s="329"/>
      <c r="AD49" s="329"/>
      <c r="AE49" s="329"/>
    </row>
    <row r="50" spans="3:31" ht="16.2" customHeight="1">
      <c r="C50" s="329"/>
      <c r="D50" s="329"/>
      <c r="E50" s="329"/>
      <c r="F50" s="329"/>
      <c r="G50" s="295"/>
      <c r="H50" s="328"/>
      <c r="I50" s="329"/>
      <c r="J50" s="329"/>
      <c r="K50" s="329"/>
      <c r="L50" s="329"/>
      <c r="M50" s="295"/>
      <c r="N50" s="328"/>
      <c r="O50" s="427"/>
      <c r="P50" s="329"/>
      <c r="Q50" s="329"/>
      <c r="R50" s="329"/>
      <c r="S50" s="295"/>
      <c r="T50" s="328"/>
      <c r="U50" s="329"/>
      <c r="V50" s="329"/>
      <c r="W50" s="329"/>
      <c r="X50" s="329"/>
      <c r="Y50" s="295"/>
      <c r="Z50" s="328"/>
      <c r="AA50" s="329"/>
      <c r="AB50" s="329"/>
      <c r="AC50" s="329"/>
      <c r="AD50" s="329"/>
      <c r="AE50" s="329"/>
    </row>
    <row r="51" spans="3:31" ht="16.2" customHeight="1">
      <c r="C51" s="329"/>
      <c r="D51" s="329"/>
      <c r="E51" s="329"/>
      <c r="F51" s="329"/>
      <c r="G51" s="295"/>
      <c r="H51" s="328"/>
      <c r="I51" s="329"/>
      <c r="J51" s="329"/>
      <c r="K51" s="329"/>
      <c r="L51" s="329"/>
      <c r="M51" s="295"/>
      <c r="N51" s="328"/>
      <c r="O51" s="427"/>
      <c r="P51" s="329"/>
      <c r="Q51" s="329"/>
      <c r="R51" s="329"/>
      <c r="S51" s="295"/>
      <c r="T51" s="328"/>
      <c r="U51" s="329"/>
      <c r="V51" s="329"/>
      <c r="W51" s="329"/>
      <c r="X51" s="329"/>
      <c r="Y51" s="295"/>
      <c r="Z51" s="328"/>
      <c r="AA51" s="329"/>
      <c r="AB51" s="329"/>
      <c r="AC51" s="329"/>
      <c r="AD51" s="329"/>
      <c r="AE51" s="329"/>
    </row>
    <row r="52" spans="3:31" ht="16.2" customHeight="1">
      <c r="C52" s="329"/>
      <c r="D52" s="329"/>
      <c r="E52" s="329"/>
      <c r="F52" s="329"/>
      <c r="G52" s="295"/>
      <c r="H52" s="328"/>
      <c r="I52" s="329"/>
      <c r="J52" s="329"/>
      <c r="K52" s="329"/>
      <c r="L52" s="329"/>
      <c r="M52" s="295"/>
      <c r="N52" s="328"/>
      <c r="O52" s="427"/>
      <c r="P52" s="329"/>
      <c r="Q52" s="329"/>
      <c r="R52" s="329"/>
      <c r="S52" s="295"/>
      <c r="T52" s="328"/>
      <c r="U52" s="329"/>
      <c r="V52" s="329"/>
      <c r="W52" s="329"/>
      <c r="X52" s="329"/>
      <c r="Y52" s="295"/>
      <c r="Z52" s="328"/>
      <c r="AA52" s="329"/>
      <c r="AB52" s="329"/>
      <c r="AC52" s="329"/>
      <c r="AD52" s="329"/>
      <c r="AE52" s="329"/>
    </row>
    <row r="53" spans="3:31" ht="16.2" customHeight="1">
      <c r="C53" s="329"/>
      <c r="D53" s="329"/>
      <c r="E53" s="329"/>
      <c r="F53" s="329"/>
      <c r="G53" s="295"/>
      <c r="H53" s="328"/>
      <c r="I53" s="329"/>
      <c r="J53" s="329"/>
      <c r="K53" s="329"/>
      <c r="L53" s="329"/>
      <c r="M53" s="295"/>
      <c r="N53" s="328"/>
      <c r="O53" s="427"/>
      <c r="P53" s="329"/>
      <c r="Q53" s="329"/>
      <c r="R53" s="329"/>
      <c r="S53" s="295"/>
      <c r="T53" s="328"/>
      <c r="U53" s="329"/>
      <c r="V53" s="329"/>
      <c r="W53" s="329"/>
      <c r="X53" s="329"/>
      <c r="Y53" s="295"/>
      <c r="Z53" s="328"/>
      <c r="AA53" s="329"/>
      <c r="AB53" s="329"/>
      <c r="AC53" s="329"/>
      <c r="AD53" s="329"/>
      <c r="AE53" s="329"/>
    </row>
    <row r="54" spans="3:31" ht="16.2" customHeight="1">
      <c r="C54" s="329"/>
      <c r="D54" s="329"/>
      <c r="E54" s="329"/>
      <c r="F54" s="329"/>
      <c r="G54" s="295"/>
      <c r="H54" s="328"/>
      <c r="I54" s="329"/>
      <c r="J54" s="329"/>
      <c r="K54" s="329"/>
      <c r="L54" s="329"/>
      <c r="M54" s="295"/>
      <c r="N54" s="328"/>
      <c r="O54" s="427"/>
      <c r="P54" s="329"/>
      <c r="Q54" s="329"/>
      <c r="R54" s="329"/>
      <c r="S54" s="295"/>
      <c r="T54" s="328"/>
      <c r="U54" s="329"/>
      <c r="V54" s="329"/>
      <c r="W54" s="329"/>
      <c r="X54" s="329"/>
      <c r="Y54" s="295"/>
      <c r="Z54" s="328"/>
      <c r="AA54" s="329"/>
      <c r="AB54" s="329"/>
      <c r="AC54" s="329"/>
      <c r="AD54" s="329"/>
      <c r="AE54" s="329"/>
    </row>
    <row r="55" spans="3:31" ht="16.2" customHeight="1">
      <c r="C55" s="329"/>
      <c r="D55" s="329"/>
      <c r="E55" s="329"/>
      <c r="F55" s="329"/>
      <c r="G55" s="295"/>
      <c r="H55" s="328"/>
      <c r="I55" s="329"/>
      <c r="J55" s="329"/>
      <c r="K55" s="329"/>
      <c r="L55" s="329"/>
      <c r="M55" s="295"/>
      <c r="N55" s="328"/>
      <c r="O55" s="427"/>
      <c r="P55" s="329"/>
      <c r="Q55" s="329"/>
      <c r="R55" s="329"/>
      <c r="S55" s="295"/>
      <c r="T55" s="328"/>
      <c r="U55" s="329"/>
      <c r="V55" s="329"/>
      <c r="W55" s="329"/>
      <c r="X55" s="329"/>
      <c r="Y55" s="295"/>
      <c r="Z55" s="328"/>
      <c r="AA55" s="329"/>
      <c r="AB55" s="329"/>
      <c r="AC55" s="329"/>
      <c r="AD55" s="329"/>
      <c r="AE55" s="329"/>
    </row>
    <row r="56" spans="3:31" ht="16.2" customHeight="1">
      <c r="C56" s="329"/>
      <c r="D56" s="329"/>
      <c r="E56" s="329"/>
      <c r="F56" s="329"/>
      <c r="G56" s="295"/>
      <c r="H56" s="328"/>
      <c r="I56" s="329"/>
      <c r="J56" s="329"/>
      <c r="K56" s="329"/>
      <c r="L56" s="329"/>
      <c r="M56" s="295"/>
      <c r="N56" s="328"/>
      <c r="O56" s="427"/>
      <c r="P56" s="329"/>
      <c r="Q56" s="329"/>
      <c r="R56" s="329"/>
      <c r="S56" s="295"/>
      <c r="T56" s="328"/>
      <c r="U56" s="329"/>
      <c r="V56" s="329"/>
      <c r="W56" s="329"/>
      <c r="X56" s="329"/>
      <c r="Y56" s="295"/>
      <c r="Z56" s="328"/>
      <c r="AA56" s="329"/>
      <c r="AB56" s="329"/>
      <c r="AC56" s="329"/>
      <c r="AD56" s="329"/>
      <c r="AE56" s="329"/>
    </row>
    <row r="57" spans="3:31" ht="16.2" customHeight="1">
      <c r="C57" s="329"/>
      <c r="D57" s="329"/>
      <c r="E57" s="329"/>
      <c r="F57" s="329"/>
      <c r="G57" s="295"/>
      <c r="H57" s="328"/>
      <c r="I57" s="329"/>
      <c r="J57" s="329"/>
      <c r="K57" s="329"/>
      <c r="L57" s="329"/>
      <c r="M57" s="295"/>
      <c r="N57" s="328"/>
      <c r="O57" s="427"/>
      <c r="P57" s="329"/>
      <c r="Q57" s="329"/>
      <c r="R57" s="329"/>
      <c r="S57" s="295"/>
      <c r="T57" s="328"/>
      <c r="U57" s="329"/>
      <c r="V57" s="329"/>
      <c r="W57" s="329"/>
      <c r="X57" s="329"/>
      <c r="Y57" s="295"/>
      <c r="Z57" s="328"/>
      <c r="AA57" s="329"/>
      <c r="AB57" s="329"/>
      <c r="AC57" s="329"/>
      <c r="AD57" s="329"/>
      <c r="AE57" s="329"/>
    </row>
    <row r="58" spans="3:31" ht="16.2" customHeight="1">
      <c r="C58" s="329"/>
      <c r="D58" s="329"/>
      <c r="E58" s="329"/>
      <c r="F58" s="329"/>
      <c r="G58" s="295"/>
      <c r="H58" s="328"/>
      <c r="I58" s="329"/>
      <c r="J58" s="329"/>
      <c r="K58" s="329"/>
      <c r="L58" s="329"/>
      <c r="M58" s="295"/>
      <c r="N58" s="328"/>
      <c r="O58" s="427"/>
      <c r="P58" s="329"/>
      <c r="Q58" s="329"/>
      <c r="R58" s="329"/>
      <c r="S58" s="295"/>
      <c r="T58" s="328"/>
      <c r="U58" s="329"/>
      <c r="V58" s="329"/>
      <c r="W58" s="329"/>
      <c r="X58" s="329"/>
      <c r="Y58" s="295"/>
      <c r="Z58" s="328"/>
      <c r="AA58" s="329"/>
      <c r="AB58" s="329"/>
      <c r="AC58" s="329"/>
      <c r="AD58" s="329"/>
      <c r="AE58" s="329"/>
    </row>
    <row r="59" spans="3:31" ht="16.2" customHeight="1">
      <c r="C59" s="329"/>
      <c r="D59" s="329"/>
      <c r="E59" s="329"/>
      <c r="F59" s="329"/>
      <c r="G59" s="295"/>
      <c r="H59" s="328"/>
      <c r="I59" s="329"/>
      <c r="J59" s="329"/>
      <c r="K59" s="329"/>
      <c r="L59" s="329"/>
      <c r="M59" s="295"/>
      <c r="N59" s="328"/>
      <c r="O59" s="427"/>
      <c r="P59" s="329"/>
      <c r="Q59" s="329"/>
      <c r="R59" s="329"/>
      <c r="S59" s="295"/>
      <c r="T59" s="328"/>
      <c r="U59" s="329"/>
      <c r="V59" s="329"/>
      <c r="W59" s="329"/>
      <c r="X59" s="329"/>
      <c r="Y59" s="295"/>
      <c r="Z59" s="328"/>
      <c r="AA59" s="329"/>
      <c r="AB59" s="329"/>
      <c r="AC59" s="329"/>
      <c r="AD59" s="329"/>
      <c r="AE59" s="329"/>
    </row>
    <row r="60" spans="3:31" ht="16.2" customHeight="1">
      <c r="C60" s="329"/>
      <c r="D60" s="329"/>
      <c r="E60" s="329"/>
      <c r="F60" s="329"/>
      <c r="G60" s="295"/>
      <c r="H60" s="328"/>
      <c r="I60" s="329"/>
      <c r="J60" s="329"/>
      <c r="K60" s="329"/>
      <c r="L60" s="329"/>
      <c r="M60" s="295"/>
      <c r="N60" s="328"/>
      <c r="O60" s="427"/>
      <c r="P60" s="329"/>
      <c r="Q60" s="329"/>
      <c r="R60" s="329"/>
      <c r="S60" s="295"/>
      <c r="T60" s="328"/>
      <c r="U60" s="329"/>
      <c r="V60" s="329"/>
      <c r="W60" s="329"/>
      <c r="X60" s="329"/>
      <c r="Y60" s="295"/>
      <c r="Z60" s="328"/>
      <c r="AA60" s="329"/>
      <c r="AB60" s="329"/>
      <c r="AC60" s="329"/>
      <c r="AD60" s="329"/>
      <c r="AE60" s="329"/>
    </row>
    <row r="61" spans="3:31" ht="16.2" customHeight="1">
      <c r="C61" s="329"/>
      <c r="D61" s="329"/>
      <c r="E61" s="329"/>
      <c r="F61" s="329"/>
      <c r="G61" s="295"/>
      <c r="H61" s="328"/>
      <c r="I61" s="329"/>
      <c r="J61" s="329"/>
      <c r="K61" s="329"/>
      <c r="L61" s="329"/>
      <c r="M61" s="295"/>
      <c r="N61" s="328"/>
      <c r="O61" s="427"/>
      <c r="P61" s="329"/>
      <c r="Q61" s="329"/>
      <c r="R61" s="329"/>
      <c r="S61" s="295"/>
      <c r="T61" s="328"/>
      <c r="U61" s="329"/>
      <c r="V61" s="329"/>
      <c r="W61" s="329"/>
      <c r="X61" s="329"/>
      <c r="Y61" s="295"/>
      <c r="Z61" s="328"/>
      <c r="AA61" s="329"/>
      <c r="AB61" s="329"/>
      <c r="AC61" s="329"/>
      <c r="AD61" s="329"/>
      <c r="AE61" s="329"/>
    </row>
    <row r="62" spans="3:31" ht="16.2" customHeight="1">
      <c r="C62" s="329"/>
      <c r="D62" s="329"/>
      <c r="E62" s="329"/>
      <c r="F62" s="329"/>
      <c r="G62" s="295"/>
      <c r="H62" s="328"/>
      <c r="I62" s="329"/>
      <c r="J62" s="329"/>
      <c r="K62" s="329"/>
      <c r="L62" s="329"/>
      <c r="M62" s="295"/>
      <c r="N62" s="328"/>
      <c r="O62" s="427"/>
      <c r="P62" s="329"/>
      <c r="Q62" s="329"/>
      <c r="R62" s="329"/>
      <c r="S62" s="295"/>
      <c r="T62" s="328"/>
      <c r="U62" s="329"/>
      <c r="V62" s="329"/>
      <c r="W62" s="329"/>
      <c r="X62" s="329"/>
      <c r="Y62" s="295"/>
      <c r="Z62" s="328"/>
      <c r="AA62" s="329"/>
      <c r="AB62" s="329"/>
      <c r="AC62" s="329"/>
      <c r="AD62" s="329"/>
      <c r="AE62" s="329"/>
    </row>
    <row r="63" spans="3:31" ht="16.2" customHeight="1">
      <c r="C63" s="329"/>
      <c r="D63" s="329"/>
      <c r="E63" s="329"/>
      <c r="F63" s="329"/>
      <c r="G63" s="295"/>
      <c r="H63" s="328"/>
      <c r="I63" s="329"/>
      <c r="J63" s="329"/>
      <c r="K63" s="329"/>
      <c r="L63" s="329"/>
      <c r="M63" s="295"/>
      <c r="N63" s="328"/>
      <c r="O63" s="427"/>
      <c r="P63" s="329"/>
      <c r="Q63" s="329"/>
      <c r="R63" s="329"/>
      <c r="S63" s="295"/>
      <c r="T63" s="328"/>
      <c r="U63" s="329"/>
      <c r="V63" s="329"/>
      <c r="W63" s="329"/>
      <c r="X63" s="329"/>
      <c r="Y63" s="295"/>
      <c r="Z63" s="328"/>
      <c r="AA63" s="329"/>
      <c r="AB63" s="329"/>
      <c r="AC63" s="329"/>
      <c r="AD63" s="329"/>
      <c r="AE63" s="329"/>
    </row>
    <row r="64" spans="3:31" ht="16.2" customHeight="1">
      <c r="C64" s="329"/>
      <c r="D64" s="329"/>
      <c r="E64" s="329"/>
      <c r="F64" s="329"/>
      <c r="G64" s="295"/>
      <c r="H64" s="328"/>
      <c r="I64" s="329"/>
      <c r="J64" s="329"/>
      <c r="K64" s="329"/>
      <c r="L64" s="329"/>
      <c r="M64" s="295"/>
      <c r="N64" s="328"/>
      <c r="O64" s="427"/>
      <c r="P64" s="329"/>
      <c r="Q64" s="329"/>
      <c r="R64" s="329"/>
      <c r="S64" s="295"/>
      <c r="T64" s="328"/>
      <c r="U64" s="329"/>
      <c r="V64" s="329"/>
      <c r="W64" s="329"/>
      <c r="X64" s="329"/>
      <c r="Y64" s="295"/>
      <c r="Z64" s="328"/>
      <c r="AA64" s="329"/>
      <c r="AB64" s="329"/>
      <c r="AC64" s="329"/>
      <c r="AD64" s="329"/>
      <c r="AE64" s="329"/>
    </row>
    <row r="65" spans="3:31" ht="16.2" customHeight="1">
      <c r="C65" s="329"/>
      <c r="D65" s="329"/>
      <c r="E65" s="329"/>
      <c r="F65" s="329"/>
      <c r="G65" s="295"/>
      <c r="H65" s="328"/>
      <c r="J65" s="329"/>
      <c r="K65" s="329"/>
      <c r="L65" s="329"/>
      <c r="M65" s="295"/>
      <c r="N65" s="328"/>
      <c r="O65" s="427"/>
      <c r="P65" s="329"/>
      <c r="Q65" s="329"/>
      <c r="R65" s="329"/>
      <c r="S65" s="295"/>
      <c r="T65" s="328"/>
      <c r="U65" s="329"/>
      <c r="V65" s="329"/>
      <c r="W65" s="329"/>
      <c r="X65" s="329"/>
      <c r="Y65" s="295"/>
      <c r="Z65" s="328"/>
      <c r="AA65" s="329"/>
      <c r="AB65" s="329"/>
      <c r="AC65" s="329"/>
      <c r="AD65" s="329"/>
      <c r="AE65" s="329"/>
    </row>
  </sheetData>
  <sheetProtection formatCells="0"/>
  <mergeCells count="14">
    <mergeCell ref="AA7:AB8"/>
    <mergeCell ref="I10:L10"/>
    <mergeCell ref="O10:R10"/>
    <mergeCell ref="U10:X10"/>
    <mergeCell ref="C2:F3"/>
    <mergeCell ref="AA10:AD10"/>
    <mergeCell ref="W5:X5"/>
    <mergeCell ref="W7:X7"/>
    <mergeCell ref="D5:L6"/>
    <mergeCell ref="D7:L8"/>
    <mergeCell ref="C10:F10"/>
    <mergeCell ref="P5:V6"/>
    <mergeCell ref="P7:Q8"/>
    <mergeCell ref="AA5:AC6"/>
  </mergeCells>
  <phoneticPr fontId="2"/>
  <conditionalFormatting sqref="L13:L25 R13:R21 AD13:AD25 X13:X30">
    <cfRule type="cellIs" dxfId="91" priority="5" operator="greaterThan">
      <formula>J13</formula>
    </cfRule>
  </conditionalFormatting>
  <hyperlinks>
    <hyperlink ref="C2:F3" location="提案表紙!A1" display="兵庫県折込資料表" xr:uid="{00000000-0004-0000-04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&amp;L&amp;A&amp;RＰ－０１／２３</oddFooter>
  </headerFooter>
  <rowBreaks count="1" manualBreakCount="1">
    <brk id="34" max="3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F6F6F6"/>
    <pageSetUpPr fitToPage="1"/>
  </sheetPr>
  <dimension ref="A1:AE78"/>
  <sheetViews>
    <sheetView showZeros="0" topLeftCell="C2" zoomScaleNormal="100" zoomScaleSheetLayoutView="75" workbookViewId="0">
      <selection activeCell="C2" sqref="C2:F3"/>
    </sheetView>
  </sheetViews>
  <sheetFormatPr defaultRowHeight="13.2"/>
  <cols>
    <col min="1" max="1" width="8.6640625" style="166" hidden="1" customWidth="1"/>
    <col min="2" max="2" width="13.88671875" style="167" hidden="1" customWidth="1"/>
    <col min="3" max="3" width="13.6640625" style="30" customWidth="1"/>
    <col min="4" max="4" width="6.77734375" customWidth="1"/>
    <col min="5" max="5" width="3.33203125" customWidth="1"/>
    <col min="6" max="6" width="8.77734375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3" width="8.6640625" style="166" hidden="1" customWidth="1"/>
    <col min="14" max="14" width="8.6640625" style="167" hidden="1" customWidth="1"/>
    <col min="15" max="15" width="13.6640625" style="26" customWidth="1"/>
    <col min="16" max="16" width="6.77734375" customWidth="1"/>
    <col min="17" max="17" width="3.33203125" customWidth="1"/>
    <col min="18" max="18" width="8.77734375" customWidth="1"/>
    <col min="19" max="19" width="8.6640625" style="166" hidden="1" customWidth="1"/>
    <col min="20" max="20" width="8.6640625" style="167" hidden="1" customWidth="1"/>
    <col min="21" max="21" width="13.6640625" style="26" customWidth="1"/>
    <col min="22" max="22" width="6.77734375" customWidth="1"/>
    <col min="23" max="23" width="3.33203125" customWidth="1"/>
    <col min="24" max="24" width="8.77734375" customWidth="1"/>
    <col min="25" max="25" width="8.6640625" style="166" hidden="1" customWidth="1"/>
    <col min="26" max="26" width="8.6640625" style="167" hidden="1" customWidth="1"/>
    <col min="27" max="27" width="15" style="26" bestFit="1" customWidth="1"/>
    <col min="28" max="28" width="6.77734375" customWidth="1"/>
    <col min="29" max="29" width="3.33203125" customWidth="1"/>
    <col min="30" max="30" width="8.77734375" customWidth="1"/>
    <col min="31" max="32" width="8.88671875" customWidth="1"/>
  </cols>
  <sheetData>
    <row r="1" spans="1:31" ht="14.1" hidden="1" customHeight="1">
      <c r="A1" s="166" t="s">
        <v>211</v>
      </c>
      <c r="B1" s="167" t="s">
        <v>314</v>
      </c>
      <c r="C1"/>
      <c r="F1" s="72" t="s">
        <v>315</v>
      </c>
      <c r="G1" s="166" t="s">
        <v>313</v>
      </c>
      <c r="H1" s="167" t="s">
        <v>314</v>
      </c>
      <c r="L1" s="72" t="s">
        <v>315</v>
      </c>
      <c r="M1" s="166" t="s">
        <v>313</v>
      </c>
      <c r="N1" s="167" t="s">
        <v>314</v>
      </c>
      <c r="O1"/>
      <c r="R1" s="72" t="s">
        <v>315</v>
      </c>
      <c r="S1" s="166" t="s">
        <v>313</v>
      </c>
      <c r="T1" s="167" t="s">
        <v>314</v>
      </c>
      <c r="U1"/>
      <c r="X1" s="72" t="s">
        <v>315</v>
      </c>
      <c r="Y1" s="166" t="s">
        <v>313</v>
      </c>
      <c r="Z1" s="167" t="s">
        <v>314</v>
      </c>
      <c r="AA1"/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O2"/>
      <c r="U2"/>
      <c r="W2" t="s">
        <v>1073</v>
      </c>
      <c r="Y2"/>
      <c r="Z2"/>
      <c r="AA2"/>
    </row>
    <row r="3" spans="1:31" ht="13.2" customHeight="1">
      <c r="C3" s="933"/>
      <c r="D3" s="933"/>
      <c r="E3" s="933"/>
      <c r="F3" s="933"/>
      <c r="I3" s="121" t="s">
        <v>225</v>
      </c>
      <c r="O3"/>
      <c r="U3"/>
      <c r="W3" t="s">
        <v>1075</v>
      </c>
      <c r="Y3"/>
      <c r="Z3"/>
      <c r="AA3"/>
    </row>
    <row r="4" spans="1:31" ht="13.2" customHeight="1">
      <c r="C4" t="s">
        <v>341</v>
      </c>
      <c r="I4" s="288">
        <v>45706</v>
      </c>
      <c r="J4" s="284" t="s">
        <v>603</v>
      </c>
      <c r="K4" t="s">
        <v>229</v>
      </c>
      <c r="O4"/>
      <c r="U4"/>
      <c r="W4" t="s">
        <v>1072</v>
      </c>
      <c r="AA4"/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182</v>
      </c>
      <c r="P7" s="944">
        <f>提案表紙!H10</f>
        <v>0</v>
      </c>
      <c r="Q7" s="945"/>
      <c r="R7" s="76" t="s">
        <v>162</v>
      </c>
      <c r="T7" s="175"/>
      <c r="U7" s="563">
        <f>Ｋ伊丹市折込部数+Ａ伊丹市折込部数+Ｍ伊丹市折込部数+Ｙ伊丹市折込部数+Ｓ伊丹市折込部数+Ｋ川西市折込部数+Ａ川西市折込部数+Ｍ川西市折込部数+Ｙ川西市折込部数+AD35</f>
        <v>0</v>
      </c>
      <c r="V7" s="57"/>
      <c r="W7" s="934" t="s">
        <v>388</v>
      </c>
      <c r="X7" s="935"/>
      <c r="Z7" s="175"/>
      <c r="AA7" s="928"/>
      <c r="AB7" s="928"/>
      <c r="AC7" s="281"/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 t="s">
        <v>522</v>
      </c>
      <c r="P8" s="946"/>
      <c r="Q8" s="947"/>
      <c r="R8" s="9" t="s">
        <v>163</v>
      </c>
      <c r="T8" s="175"/>
      <c r="U8" s="564">
        <f>提案表紙!I10</f>
        <v>0</v>
      </c>
      <c r="V8" s="10"/>
      <c r="W8" s="9"/>
      <c r="X8" s="11"/>
      <c r="Z8" s="175"/>
      <c r="AA8" s="929"/>
      <c r="AB8" s="929"/>
      <c r="AC8" s="294"/>
      <c r="AD8" s="294"/>
      <c r="AE8" s="296"/>
    </row>
    <row r="9" spans="1:31" ht="13.2" customHeight="1">
      <c r="C9" s="76"/>
      <c r="L9" s="57"/>
      <c r="O9" s="73"/>
      <c r="U9"/>
      <c r="AA9"/>
      <c r="AE9" s="57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201">
        <v>22</v>
      </c>
      <c r="C12" s="71" t="s">
        <v>75</v>
      </c>
      <c r="D12" s="53" ph="1"/>
      <c r="E12" s="39"/>
      <c r="F12" s="37"/>
      <c r="G12" s="166">
        <v>2</v>
      </c>
      <c r="H12" s="201">
        <v>22</v>
      </c>
      <c r="I12" s="52"/>
      <c r="J12" s="35"/>
      <c r="K12" s="36"/>
      <c r="L12" s="35"/>
      <c r="M12" s="166">
        <v>2</v>
      </c>
      <c r="N12" s="201">
        <v>22</v>
      </c>
      <c r="O12" s="52"/>
      <c r="P12" s="35"/>
      <c r="Q12" s="36"/>
      <c r="R12" s="35"/>
      <c r="S12" s="166">
        <v>2</v>
      </c>
      <c r="T12" s="201">
        <v>22</v>
      </c>
      <c r="U12" s="52"/>
      <c r="V12" s="35"/>
      <c r="W12" s="36"/>
      <c r="X12" s="35"/>
      <c r="Y12" s="166">
        <v>2</v>
      </c>
      <c r="Z12" s="201">
        <v>22</v>
      </c>
      <c r="AA12" s="52"/>
      <c r="AB12" s="35"/>
      <c r="AC12" s="36"/>
      <c r="AD12" s="35"/>
      <c r="AE12" s="37"/>
    </row>
    <row r="13" spans="1:31" ht="16.2" customHeight="1">
      <c r="A13" s="166">
        <v>3</v>
      </c>
      <c r="C13" s="565"/>
      <c r="D13" s="566"/>
      <c r="E13" s="212"/>
      <c r="F13" s="202"/>
      <c r="G13" s="166">
        <v>3</v>
      </c>
      <c r="H13" s="167">
        <v>22201</v>
      </c>
      <c r="I13" s="20" t="s">
        <v>606</v>
      </c>
      <c r="J13" s="3">
        <v>2850</v>
      </c>
      <c r="K13" s="239"/>
      <c r="L13" s="202"/>
      <c r="M13" s="166">
        <v>3</v>
      </c>
      <c r="N13" s="167">
        <v>32201</v>
      </c>
      <c r="O13" s="753" t="s">
        <v>1065</v>
      </c>
      <c r="P13" s="4">
        <v>2500</v>
      </c>
      <c r="Q13" s="239"/>
      <c r="R13" s="253"/>
      <c r="S13" s="166">
        <v>3</v>
      </c>
      <c r="T13" s="167">
        <v>42201</v>
      </c>
      <c r="U13" s="20" t="s">
        <v>232</v>
      </c>
      <c r="V13" s="676" t="s">
        <v>1304</v>
      </c>
      <c r="W13" s="239"/>
      <c r="X13" s="253"/>
      <c r="Y13" s="166">
        <v>3</v>
      </c>
      <c r="Z13" s="167">
        <v>52203</v>
      </c>
      <c r="AA13" s="20" t="s">
        <v>85</v>
      </c>
      <c r="AB13" s="3">
        <v>1150</v>
      </c>
      <c r="AC13" s="239"/>
      <c r="AD13" s="253"/>
      <c r="AE13" s="308"/>
    </row>
    <row r="14" spans="1:31" ht="16.2" customHeight="1">
      <c r="A14" s="166">
        <v>3</v>
      </c>
      <c r="C14" s="321"/>
      <c r="D14" s="567"/>
      <c r="E14" s="213"/>
      <c r="F14" s="214"/>
      <c r="G14" s="166">
        <v>3</v>
      </c>
      <c r="H14" s="167">
        <v>22204</v>
      </c>
      <c r="I14" s="20" t="s">
        <v>869</v>
      </c>
      <c r="J14" s="3">
        <v>1900</v>
      </c>
      <c r="K14" s="224"/>
      <c r="L14" s="214"/>
      <c r="M14" s="166">
        <v>3</v>
      </c>
      <c r="N14" s="167">
        <v>32205</v>
      </c>
      <c r="O14" s="20" t="s">
        <v>853</v>
      </c>
      <c r="P14" s="3">
        <v>650</v>
      </c>
      <c r="Q14" s="224"/>
      <c r="R14" s="214"/>
      <c r="S14" s="166">
        <v>3</v>
      </c>
      <c r="T14" s="167">
        <v>42203</v>
      </c>
      <c r="U14" s="20" t="s">
        <v>1059</v>
      </c>
      <c r="V14" s="3">
        <v>3400</v>
      </c>
      <c r="W14" s="224"/>
      <c r="X14" s="214"/>
      <c r="Y14" s="166">
        <v>3</v>
      </c>
      <c r="Z14" s="167">
        <v>52205</v>
      </c>
      <c r="AA14" s="20" t="s">
        <v>385</v>
      </c>
      <c r="AB14" s="3">
        <v>500</v>
      </c>
      <c r="AC14" s="347"/>
      <c r="AD14" s="214"/>
      <c r="AE14" s="309"/>
    </row>
    <row r="15" spans="1:31" ht="16.2" customHeight="1">
      <c r="A15" s="166">
        <v>3</v>
      </c>
      <c r="C15" s="321"/>
      <c r="D15" s="223"/>
      <c r="E15" s="213"/>
      <c r="F15" s="214"/>
      <c r="G15" s="166">
        <v>3</v>
      </c>
      <c r="H15" s="167">
        <v>22205</v>
      </c>
      <c r="I15" s="561" t="s">
        <v>998</v>
      </c>
      <c r="J15" s="3">
        <v>1750</v>
      </c>
      <c r="K15" s="224"/>
      <c r="L15" s="214"/>
      <c r="M15" s="166">
        <v>3</v>
      </c>
      <c r="N15" s="167">
        <v>32207</v>
      </c>
      <c r="O15" s="20" t="s">
        <v>1066</v>
      </c>
      <c r="P15" s="117">
        <v>750</v>
      </c>
      <c r="Q15" s="224"/>
      <c r="R15" s="214"/>
      <c r="S15" s="166">
        <v>3</v>
      </c>
      <c r="T15" s="167">
        <v>42204</v>
      </c>
      <c r="U15" s="20" t="s">
        <v>230</v>
      </c>
      <c r="V15" s="3">
        <v>2750</v>
      </c>
      <c r="W15" s="224"/>
      <c r="X15" s="214"/>
      <c r="Y15" s="166">
        <v>3</v>
      </c>
      <c r="AA15" s="439"/>
      <c r="AB15" s="567"/>
      <c r="AC15" s="224"/>
      <c r="AD15" s="214"/>
      <c r="AE15" s="309"/>
    </row>
    <row r="16" spans="1:31" ht="16.2" customHeight="1">
      <c r="A16" s="166">
        <v>3</v>
      </c>
      <c r="C16" s="321"/>
      <c r="D16" s="223"/>
      <c r="E16" s="213"/>
      <c r="F16" s="214"/>
      <c r="G16" s="166">
        <v>3</v>
      </c>
      <c r="I16" s="20"/>
      <c r="J16" s="676"/>
      <c r="K16" s="224"/>
      <c r="L16" s="214"/>
      <c r="M16" s="166">
        <v>3</v>
      </c>
      <c r="O16" s="20"/>
      <c r="P16" s="117"/>
      <c r="Q16" s="224"/>
      <c r="R16" s="214"/>
      <c r="S16" s="166">
        <v>3</v>
      </c>
      <c r="T16" s="167">
        <v>42205</v>
      </c>
      <c r="U16" s="20" t="s">
        <v>606</v>
      </c>
      <c r="V16" s="3">
        <v>2650</v>
      </c>
      <c r="W16" s="224"/>
      <c r="X16" s="214"/>
      <c r="Y16" s="166">
        <v>3</v>
      </c>
      <c r="AA16" s="439"/>
      <c r="AB16" s="223"/>
      <c r="AC16" s="224"/>
      <c r="AD16" s="214"/>
      <c r="AE16" s="309"/>
    </row>
    <row r="17" spans="1:31" ht="16.2" customHeight="1">
      <c r="A17" s="166">
        <v>3</v>
      </c>
      <c r="C17" s="321"/>
      <c r="D17" s="223"/>
      <c r="E17" s="213"/>
      <c r="F17" s="214"/>
      <c r="G17" s="166">
        <v>3</v>
      </c>
      <c r="I17" s="20"/>
      <c r="J17" s="3"/>
      <c r="K17" s="224"/>
      <c r="L17" s="214"/>
      <c r="M17" s="166">
        <v>3</v>
      </c>
      <c r="O17" s="20"/>
      <c r="P17" s="117"/>
      <c r="Q17" s="224"/>
      <c r="R17" s="214"/>
      <c r="S17" s="166">
        <v>3</v>
      </c>
      <c r="T17" s="167">
        <v>42206</v>
      </c>
      <c r="U17" s="20" t="s">
        <v>1346</v>
      </c>
      <c r="V17" s="3">
        <v>1150</v>
      </c>
      <c r="W17" s="224"/>
      <c r="X17" s="214"/>
      <c r="Y17" s="166">
        <v>3</v>
      </c>
      <c r="AA17" s="439"/>
      <c r="AB17" s="223"/>
      <c r="AC17" s="224"/>
      <c r="AD17" s="214"/>
      <c r="AE17" s="309"/>
    </row>
    <row r="18" spans="1:31" ht="16.2" customHeight="1">
      <c r="A18" s="166">
        <v>3</v>
      </c>
      <c r="C18" s="321"/>
      <c r="D18" s="223"/>
      <c r="E18" s="213"/>
      <c r="F18" s="214"/>
      <c r="G18" s="166">
        <v>3</v>
      </c>
      <c r="I18" s="20"/>
      <c r="J18" s="3"/>
      <c r="K18" s="224"/>
      <c r="L18" s="214"/>
      <c r="M18" s="166">
        <v>3</v>
      </c>
      <c r="O18" s="125"/>
      <c r="P18" s="676"/>
      <c r="Q18" s="224"/>
      <c r="R18" s="214"/>
      <c r="S18" s="166">
        <v>3</v>
      </c>
      <c r="T18" s="167">
        <v>42207</v>
      </c>
      <c r="U18" s="20" t="s">
        <v>1347</v>
      </c>
      <c r="V18" s="3">
        <v>1550</v>
      </c>
      <c r="W18" s="224"/>
      <c r="X18" s="214"/>
      <c r="Y18" s="166">
        <v>3</v>
      </c>
      <c r="AA18" s="439"/>
      <c r="AB18" s="223"/>
      <c r="AC18" s="224"/>
      <c r="AD18" s="214"/>
      <c r="AE18" s="309"/>
    </row>
    <row r="19" spans="1:31" ht="16.2" customHeight="1">
      <c r="A19" s="166">
        <v>3</v>
      </c>
      <c r="C19" s="321"/>
      <c r="D19" s="223"/>
      <c r="E19" s="213"/>
      <c r="F19" s="214"/>
      <c r="G19" s="166">
        <v>3</v>
      </c>
      <c r="I19" s="439"/>
      <c r="J19" s="347"/>
      <c r="K19" s="224"/>
      <c r="L19" s="214"/>
      <c r="M19" s="166">
        <v>3</v>
      </c>
      <c r="O19" s="74"/>
      <c r="P19" s="3"/>
      <c r="Q19" s="224"/>
      <c r="R19" s="249"/>
      <c r="S19" s="166">
        <v>3</v>
      </c>
      <c r="T19" s="167">
        <v>42208</v>
      </c>
      <c r="U19" s="20" t="s">
        <v>1348</v>
      </c>
      <c r="V19" s="3">
        <v>1250</v>
      </c>
      <c r="W19" s="224"/>
      <c r="X19" s="214"/>
      <c r="Y19" s="166">
        <v>3</v>
      </c>
      <c r="AA19" s="439"/>
      <c r="AB19" s="223"/>
      <c r="AC19" s="224"/>
      <c r="AD19" s="214"/>
      <c r="AE19" s="309"/>
    </row>
    <row r="20" spans="1:31" ht="16.2" customHeight="1">
      <c r="A20" s="166">
        <v>3</v>
      </c>
      <c r="C20" s="321"/>
      <c r="D20" s="223"/>
      <c r="E20" s="213"/>
      <c r="F20" s="214"/>
      <c r="G20" s="166">
        <v>3</v>
      </c>
      <c r="I20" s="439"/>
      <c r="J20" s="223"/>
      <c r="K20" s="224"/>
      <c r="L20" s="214"/>
      <c r="M20" s="166">
        <v>3</v>
      </c>
      <c r="O20" s="439"/>
      <c r="P20" s="223"/>
      <c r="Q20" s="224"/>
      <c r="R20" s="214"/>
      <c r="S20" s="166">
        <v>3</v>
      </c>
      <c r="U20" s="20"/>
      <c r="V20" s="3"/>
      <c r="W20" s="224"/>
      <c r="X20" s="214"/>
      <c r="Y20" s="166">
        <v>3</v>
      </c>
      <c r="AA20" s="439"/>
      <c r="AB20" s="223"/>
      <c r="AC20" s="224"/>
      <c r="AD20" s="214"/>
      <c r="AE20" s="309"/>
    </row>
    <row r="21" spans="1:31" ht="16.2" customHeight="1">
      <c r="A21" s="166">
        <v>3</v>
      </c>
      <c r="C21" s="321"/>
      <c r="D21" s="223"/>
      <c r="E21" s="213"/>
      <c r="F21" s="214"/>
      <c r="G21" s="166">
        <v>3</v>
      </c>
      <c r="I21" s="439"/>
      <c r="J21" s="223"/>
      <c r="K21" s="224"/>
      <c r="L21" s="214"/>
      <c r="M21" s="166">
        <v>3</v>
      </c>
      <c r="O21" s="439"/>
      <c r="P21" s="223"/>
      <c r="Q21" s="224"/>
      <c r="R21" s="214"/>
      <c r="S21" s="166">
        <v>3</v>
      </c>
      <c r="U21" s="20"/>
      <c r="V21" s="676"/>
      <c r="W21" s="224"/>
      <c r="X21" s="214"/>
      <c r="Y21" s="166">
        <v>3</v>
      </c>
      <c r="AA21" s="439"/>
      <c r="AB21" s="223"/>
      <c r="AC21" s="224"/>
      <c r="AD21" s="214"/>
      <c r="AE21" s="309"/>
    </row>
    <row r="22" spans="1:31" ht="16.2" customHeight="1" thickBot="1">
      <c r="A22" s="166">
        <v>3</v>
      </c>
      <c r="C22" s="321"/>
      <c r="D22" s="223"/>
      <c r="E22" s="213"/>
      <c r="F22" s="214"/>
      <c r="G22" s="166">
        <v>3</v>
      </c>
      <c r="I22" s="439"/>
      <c r="J22" s="223"/>
      <c r="K22" s="224"/>
      <c r="L22" s="214"/>
      <c r="M22" s="166">
        <v>3</v>
      </c>
      <c r="O22" s="439"/>
      <c r="P22" s="223"/>
      <c r="Q22" s="224"/>
      <c r="R22" s="214"/>
      <c r="S22" s="166">
        <v>3</v>
      </c>
      <c r="U22" s="20"/>
      <c r="V22" s="676"/>
      <c r="W22" s="224"/>
      <c r="X22" s="249"/>
      <c r="Y22" s="166">
        <v>3</v>
      </c>
      <c r="AA22" s="439"/>
      <c r="AB22" s="223"/>
      <c r="AC22" s="224"/>
      <c r="AD22" s="214"/>
      <c r="AE22" s="309"/>
    </row>
    <row r="23" spans="1:31" ht="16.2" customHeight="1" thickTop="1">
      <c r="A23" s="166">
        <v>4</v>
      </c>
      <c r="C23" s="45" t="s">
        <v>231</v>
      </c>
      <c r="D23" s="46">
        <f>SUM(D13:D22)</f>
        <v>0</v>
      </c>
      <c r="E23" s="44"/>
      <c r="F23" s="78">
        <f>SUM(F13:F22)</f>
        <v>0</v>
      </c>
      <c r="G23" s="166">
        <v>4</v>
      </c>
      <c r="I23" s="40" t="s">
        <v>231</v>
      </c>
      <c r="J23" s="46">
        <f>SUM(J13:J21)</f>
        <v>6500</v>
      </c>
      <c r="K23" s="54"/>
      <c r="L23" s="79">
        <f>SUM(L13:L22)</f>
        <v>0</v>
      </c>
      <c r="M23" s="166">
        <v>4</v>
      </c>
      <c r="O23" s="40" t="s">
        <v>231</v>
      </c>
      <c r="P23" s="46">
        <f>SUM(P13:P22)</f>
        <v>3900</v>
      </c>
      <c r="Q23" s="54"/>
      <c r="R23" s="79">
        <f>SUM(R13:R22)</f>
        <v>0</v>
      </c>
      <c r="S23" s="166">
        <v>4</v>
      </c>
      <c r="U23" s="40" t="s">
        <v>231</v>
      </c>
      <c r="V23" s="46">
        <f>SUM(V13:V22)</f>
        <v>12750</v>
      </c>
      <c r="W23" s="54"/>
      <c r="X23" s="79">
        <f>SUM(X13:X22)</f>
        <v>0</v>
      </c>
      <c r="Y23" s="166">
        <v>4</v>
      </c>
      <c r="AA23" s="40" t="s">
        <v>231</v>
      </c>
      <c r="AB23" s="46">
        <f>SUM(AB13:AB22)</f>
        <v>1650</v>
      </c>
      <c r="AC23" s="54"/>
      <c r="AD23" s="79">
        <f>SUM(AD13:AD22)</f>
        <v>0</v>
      </c>
      <c r="AE23" s="49">
        <f>+AB23+V23+P23+J23+D23</f>
        <v>24800</v>
      </c>
    </row>
    <row r="24" spans="1:31" ht="16.2" customHeight="1">
      <c r="C24" s="326"/>
      <c r="D24" s="327"/>
      <c r="E24" s="281"/>
      <c r="F24" s="281"/>
      <c r="G24" s="295"/>
      <c r="H24" s="328"/>
      <c r="I24" s="329"/>
      <c r="J24" s="281"/>
      <c r="K24" s="611"/>
      <c r="L24" s="281"/>
      <c r="M24" s="295"/>
      <c r="N24" s="328"/>
      <c r="O24" s="281"/>
      <c r="P24" s="327"/>
      <c r="Q24" s="611"/>
      <c r="R24" s="281"/>
      <c r="U24" s="13"/>
      <c r="V24" s="51"/>
      <c r="W24" s="612"/>
      <c r="X24" s="13"/>
      <c r="AA24" s="38"/>
      <c r="AB24" s="51"/>
      <c r="AC24" s="612"/>
      <c r="AD24" s="110" t="s">
        <v>148</v>
      </c>
      <c r="AE24" s="106">
        <f>Ｋ伊丹市折込部数+Ａ伊丹市折込部数+Ｍ伊丹市折込部数+Ｙ伊丹市折込部数+Ｓ伊丹市折込部数</f>
        <v>0</v>
      </c>
    </row>
    <row r="25" spans="1:31" ht="16.2" customHeight="1">
      <c r="A25" s="166">
        <v>2</v>
      </c>
      <c r="B25" s="201">
        <v>22</v>
      </c>
      <c r="C25" s="70" t="s">
        <v>76</v>
      </c>
      <c r="D25" s="12"/>
      <c r="E25" s="11"/>
      <c r="F25" s="11"/>
      <c r="G25" s="166">
        <v>2</v>
      </c>
      <c r="H25" s="201">
        <v>22</v>
      </c>
      <c r="I25" s="330"/>
      <c r="J25" s="331"/>
      <c r="K25" s="608"/>
      <c r="L25" s="294"/>
      <c r="M25" s="295">
        <v>2</v>
      </c>
      <c r="N25" s="332">
        <v>22</v>
      </c>
      <c r="O25" s="294"/>
      <c r="P25" s="331"/>
      <c r="Q25" s="608"/>
      <c r="R25" s="294"/>
      <c r="S25" s="166">
        <v>2</v>
      </c>
      <c r="T25" s="201">
        <v>22</v>
      </c>
      <c r="U25" s="307"/>
      <c r="V25" s="12"/>
      <c r="W25" s="613"/>
      <c r="X25" s="11"/>
      <c r="Y25" s="166">
        <v>2</v>
      </c>
      <c r="Z25" s="201">
        <v>22</v>
      </c>
      <c r="AA25" s="124"/>
      <c r="AB25" s="12"/>
      <c r="AC25" s="613"/>
      <c r="AD25" s="11"/>
    </row>
    <row r="26" spans="1:31" ht="16.2" customHeight="1">
      <c r="A26" s="166">
        <v>3</v>
      </c>
      <c r="C26" s="568"/>
      <c r="D26" s="339"/>
      <c r="E26" s="220"/>
      <c r="F26" s="202"/>
      <c r="G26" s="166">
        <v>3</v>
      </c>
      <c r="H26" s="167">
        <v>22211</v>
      </c>
      <c r="I26" s="20" t="s">
        <v>956</v>
      </c>
      <c r="J26" s="170">
        <v>1600</v>
      </c>
      <c r="K26" s="609"/>
      <c r="L26" s="253"/>
      <c r="M26" s="166">
        <v>3</v>
      </c>
      <c r="N26" s="167">
        <v>32210</v>
      </c>
      <c r="O26" s="23" t="s">
        <v>1069</v>
      </c>
      <c r="P26" s="240">
        <v>250</v>
      </c>
      <c r="Q26" s="239"/>
      <c r="R26" s="253"/>
      <c r="S26" s="166">
        <v>3</v>
      </c>
      <c r="T26" s="167">
        <v>42216</v>
      </c>
      <c r="U26" s="19" t="s">
        <v>1151</v>
      </c>
      <c r="V26" s="676" t="s">
        <v>902</v>
      </c>
      <c r="W26" s="239"/>
      <c r="X26" s="253"/>
      <c r="Y26" s="166">
        <v>3</v>
      </c>
      <c r="Z26" s="167">
        <v>52211</v>
      </c>
      <c r="AA26" s="20" t="s">
        <v>381</v>
      </c>
      <c r="AB26" s="3">
        <v>200</v>
      </c>
      <c r="AC26" s="224"/>
      <c r="AD26" s="253"/>
      <c r="AE26" s="308"/>
    </row>
    <row r="27" spans="1:31" ht="16.2" customHeight="1">
      <c r="A27" s="166">
        <v>3</v>
      </c>
      <c r="C27" s="321"/>
      <c r="D27" s="223"/>
      <c r="E27" s="224"/>
      <c r="F27" s="225"/>
      <c r="G27" s="166">
        <v>3</v>
      </c>
      <c r="H27" s="167">
        <v>22212</v>
      </c>
      <c r="I27" s="561" t="s">
        <v>1193</v>
      </c>
      <c r="J27" s="3">
        <v>4100</v>
      </c>
      <c r="K27" s="224"/>
      <c r="L27" s="214"/>
      <c r="M27" s="166">
        <v>3</v>
      </c>
      <c r="N27" s="167">
        <v>32218</v>
      </c>
      <c r="O27" s="23" t="s">
        <v>830</v>
      </c>
      <c r="P27" s="229">
        <v>50</v>
      </c>
      <c r="Q27" s="224"/>
      <c r="R27" s="214"/>
      <c r="S27" s="166">
        <v>3</v>
      </c>
      <c r="T27" s="167">
        <v>42217</v>
      </c>
      <c r="U27" s="20" t="s">
        <v>1017</v>
      </c>
      <c r="V27" s="3">
        <v>2200</v>
      </c>
      <c r="W27" s="224"/>
      <c r="X27" s="214"/>
      <c r="Y27" s="166">
        <v>3</v>
      </c>
      <c r="Z27" s="167">
        <v>52212</v>
      </c>
      <c r="AA27" s="20" t="s">
        <v>1196</v>
      </c>
      <c r="AB27" s="3">
        <v>1600</v>
      </c>
      <c r="AC27" s="224"/>
      <c r="AD27" s="214"/>
      <c r="AE27" s="309"/>
    </row>
    <row r="28" spans="1:31" ht="16.2" customHeight="1">
      <c r="A28" s="166">
        <v>3</v>
      </c>
      <c r="C28" s="396"/>
      <c r="D28" s="223"/>
      <c r="E28" s="221"/>
      <c r="F28" s="225"/>
      <c r="G28" s="166">
        <v>3</v>
      </c>
      <c r="H28" s="167">
        <v>22210</v>
      </c>
      <c r="I28" s="700" t="s">
        <v>1313</v>
      </c>
      <c r="J28" s="3">
        <v>2750</v>
      </c>
      <c r="K28" s="224"/>
      <c r="L28" s="214"/>
      <c r="M28" s="166">
        <v>3</v>
      </c>
      <c r="O28" s="20"/>
      <c r="P28" s="603"/>
      <c r="Q28" s="224"/>
      <c r="R28" s="214"/>
      <c r="S28" s="166">
        <v>3</v>
      </c>
      <c r="T28" s="167">
        <v>42218</v>
      </c>
      <c r="U28" s="20" t="s">
        <v>235</v>
      </c>
      <c r="V28" s="3">
        <v>3250</v>
      </c>
      <c r="W28" s="224"/>
      <c r="X28" s="214"/>
      <c r="Y28" s="166">
        <v>3</v>
      </c>
      <c r="Z28" s="167">
        <v>52219</v>
      </c>
      <c r="AA28" s="23" t="s">
        <v>830</v>
      </c>
      <c r="AB28" s="223">
        <v>50</v>
      </c>
      <c r="AC28" s="224"/>
      <c r="AD28" s="214"/>
      <c r="AE28" s="309"/>
    </row>
    <row r="29" spans="1:31" ht="16.2" customHeight="1">
      <c r="A29" s="166">
        <v>3</v>
      </c>
      <c r="C29" s="321"/>
      <c r="D29" s="223"/>
      <c r="E29" s="221"/>
      <c r="F29" s="225"/>
      <c r="G29" s="166">
        <v>3</v>
      </c>
      <c r="H29" s="167">
        <v>22215</v>
      </c>
      <c r="I29" s="700" t="s">
        <v>1194</v>
      </c>
      <c r="J29" s="3">
        <v>1850</v>
      </c>
      <c r="K29" s="609"/>
      <c r="L29" s="214"/>
      <c r="M29" s="166">
        <v>3</v>
      </c>
      <c r="O29" s="598"/>
      <c r="P29" s="603"/>
      <c r="Q29" s="224"/>
      <c r="R29" s="214"/>
      <c r="S29" s="166">
        <v>3</v>
      </c>
      <c r="T29" s="167">
        <v>42219</v>
      </c>
      <c r="U29" s="20" t="s">
        <v>386</v>
      </c>
      <c r="V29" s="3">
        <v>1850</v>
      </c>
      <c r="W29" s="224"/>
      <c r="X29" s="214"/>
      <c r="Y29" s="166">
        <v>3</v>
      </c>
      <c r="AA29" s="20"/>
      <c r="AB29" s="787"/>
      <c r="AC29" s="609"/>
      <c r="AD29" s="214"/>
      <c r="AE29" s="309"/>
    </row>
    <row r="30" spans="1:31" ht="16.2" customHeight="1">
      <c r="A30" s="166">
        <v>3</v>
      </c>
      <c r="C30" s="321"/>
      <c r="D30" s="223"/>
      <c r="E30" s="224"/>
      <c r="F30" s="225"/>
      <c r="G30" s="166">
        <v>3</v>
      </c>
      <c r="H30" s="167">
        <v>22216</v>
      </c>
      <c r="I30" s="561" t="s">
        <v>995</v>
      </c>
      <c r="J30" s="3">
        <v>2800</v>
      </c>
      <c r="K30" s="609"/>
      <c r="L30" s="214"/>
      <c r="M30" s="166">
        <v>3</v>
      </c>
      <c r="O30" s="599"/>
      <c r="P30" s="229"/>
      <c r="Q30" s="224"/>
      <c r="R30" s="249"/>
      <c r="S30" s="166">
        <v>3</v>
      </c>
      <c r="T30" s="167">
        <v>42220</v>
      </c>
      <c r="U30" s="20" t="s">
        <v>237</v>
      </c>
      <c r="V30" s="3">
        <v>2050</v>
      </c>
      <c r="W30" s="224"/>
      <c r="X30" s="214"/>
      <c r="Y30" s="166">
        <v>3</v>
      </c>
      <c r="AA30" s="20"/>
      <c r="AB30" s="787"/>
      <c r="AC30" s="609"/>
      <c r="AD30" s="214"/>
      <c r="AE30" s="309"/>
    </row>
    <row r="31" spans="1:31" ht="16.2" customHeight="1">
      <c r="A31" s="166">
        <v>3</v>
      </c>
      <c r="C31" s="321"/>
      <c r="D31" s="223"/>
      <c r="E31" s="224"/>
      <c r="F31" s="225"/>
      <c r="G31" s="166">
        <v>3</v>
      </c>
      <c r="H31" s="167">
        <v>22217</v>
      </c>
      <c r="I31" s="561" t="s">
        <v>1195</v>
      </c>
      <c r="J31" s="3">
        <v>1750</v>
      </c>
      <c r="K31" s="609"/>
      <c r="L31" s="214"/>
      <c r="M31" s="166">
        <v>3</v>
      </c>
      <c r="O31" s="439"/>
      <c r="P31" s="223"/>
      <c r="Q31" s="224"/>
      <c r="R31" s="214"/>
      <c r="S31" s="166">
        <v>3</v>
      </c>
      <c r="T31" s="167">
        <v>42221</v>
      </c>
      <c r="U31" s="20" t="s">
        <v>234</v>
      </c>
      <c r="V31" s="3">
        <v>1150</v>
      </c>
      <c r="W31" s="224"/>
      <c r="X31" s="214"/>
      <c r="Y31" s="166">
        <v>3</v>
      </c>
      <c r="AA31" s="438"/>
      <c r="AB31" s="787"/>
      <c r="AC31" s="224"/>
      <c r="AD31" s="214"/>
      <c r="AE31" s="309"/>
    </row>
    <row r="32" spans="1:31" ht="16.2" customHeight="1">
      <c r="A32" s="166">
        <v>3</v>
      </c>
      <c r="C32" s="321"/>
      <c r="D32" s="223"/>
      <c r="E32" s="224"/>
      <c r="F32" s="225"/>
      <c r="G32" s="166">
        <v>3</v>
      </c>
      <c r="I32" s="696"/>
      <c r="J32" s="3"/>
      <c r="K32" s="609"/>
      <c r="L32" s="214"/>
      <c r="M32" s="166">
        <v>3</v>
      </c>
      <c r="O32" s="439"/>
      <c r="P32" s="223"/>
      <c r="Q32" s="224"/>
      <c r="R32" s="214"/>
      <c r="S32" s="166">
        <v>3</v>
      </c>
      <c r="T32" s="167">
        <v>42223</v>
      </c>
      <c r="U32" s="20" t="s">
        <v>233</v>
      </c>
      <c r="V32" s="117">
        <v>1450</v>
      </c>
      <c r="W32" s="224"/>
      <c r="X32" s="214"/>
      <c r="Y32" s="166">
        <v>3</v>
      </c>
      <c r="AA32" s="23"/>
      <c r="AB32" s="223"/>
      <c r="AC32" s="224"/>
      <c r="AD32" s="214"/>
      <c r="AE32" s="309"/>
    </row>
    <row r="33" spans="1:31" ht="16.2" customHeight="1">
      <c r="A33" s="166">
        <v>3</v>
      </c>
      <c r="C33" s="321"/>
      <c r="D33" s="213"/>
      <c r="E33" s="224"/>
      <c r="F33" s="225"/>
      <c r="G33" s="166">
        <v>3</v>
      </c>
      <c r="I33" s="700"/>
      <c r="J33" s="3"/>
      <c r="K33" s="609"/>
      <c r="L33" s="214"/>
      <c r="M33" s="166">
        <v>3</v>
      </c>
      <c r="O33" s="439"/>
      <c r="P33" s="223"/>
      <c r="Q33" s="224"/>
      <c r="R33" s="214"/>
      <c r="S33" s="166">
        <v>3</v>
      </c>
      <c r="T33" s="167">
        <v>42224</v>
      </c>
      <c r="U33" s="20" t="s">
        <v>236</v>
      </c>
      <c r="V33" s="676" t="s">
        <v>902</v>
      </c>
      <c r="W33" s="224"/>
      <c r="X33" s="214"/>
      <c r="Y33" s="166">
        <v>3</v>
      </c>
      <c r="AA33" s="23"/>
      <c r="AB33" s="223"/>
      <c r="AC33" s="224"/>
      <c r="AD33" s="249"/>
      <c r="AE33" s="309"/>
    </row>
    <row r="34" spans="1:31" ht="16.2" customHeight="1" thickBot="1">
      <c r="A34" s="166">
        <v>3</v>
      </c>
      <c r="C34" s="322"/>
      <c r="D34" s="215"/>
      <c r="E34" s="226"/>
      <c r="F34" s="227"/>
      <c r="G34" s="166">
        <v>3</v>
      </c>
      <c r="I34" s="439"/>
      <c r="J34" s="215"/>
      <c r="K34" s="226"/>
      <c r="L34" s="216"/>
      <c r="M34" s="166">
        <v>3</v>
      </c>
      <c r="O34" s="439"/>
      <c r="P34" s="323"/>
      <c r="Q34" s="226"/>
      <c r="R34" s="216"/>
      <c r="S34" s="166">
        <v>3</v>
      </c>
      <c r="U34" s="439"/>
      <c r="V34" s="323"/>
      <c r="W34" s="226"/>
      <c r="X34" s="216"/>
      <c r="Y34" s="166">
        <v>3</v>
      </c>
      <c r="AA34" s="439"/>
      <c r="AB34" s="323"/>
      <c r="AC34" s="226"/>
      <c r="AD34" s="216"/>
      <c r="AE34" s="309"/>
    </row>
    <row r="35" spans="1:31" ht="16.2" customHeight="1" thickTop="1">
      <c r="A35" s="166">
        <v>4</v>
      </c>
      <c r="C35" s="45" t="s">
        <v>228</v>
      </c>
      <c r="D35" s="41">
        <f xml:space="preserve"> SUM(D26:D34)</f>
        <v>0</v>
      </c>
      <c r="E35" s="54"/>
      <c r="F35" s="79">
        <f>SUM(F26:F34)</f>
        <v>0</v>
      </c>
      <c r="G35" s="166">
        <v>4</v>
      </c>
      <c r="H35" s="168"/>
      <c r="I35" s="40" t="s">
        <v>228</v>
      </c>
      <c r="J35" s="41">
        <f xml:space="preserve"> SUM(J26:J34)</f>
        <v>14850</v>
      </c>
      <c r="K35" s="48"/>
      <c r="L35" s="79">
        <f>SUM(L26:L34)</f>
        <v>0</v>
      </c>
      <c r="M35" s="166">
        <v>4</v>
      </c>
      <c r="O35" s="678" t="s">
        <v>228</v>
      </c>
      <c r="P35" s="46">
        <f>SUM(P26:P34)</f>
        <v>300</v>
      </c>
      <c r="Q35" s="44"/>
      <c r="R35" s="79">
        <f>SUM(R26:R34)</f>
        <v>0</v>
      </c>
      <c r="S35" s="166">
        <v>4</v>
      </c>
      <c r="U35" s="40" t="s">
        <v>228</v>
      </c>
      <c r="V35" s="46">
        <f xml:space="preserve"> SUM(V26:V34)</f>
        <v>11950</v>
      </c>
      <c r="W35" s="44"/>
      <c r="X35" s="79">
        <f>SUM(X26:X34)</f>
        <v>0</v>
      </c>
      <c r="Y35" s="166">
        <v>4</v>
      </c>
      <c r="AA35" s="40" t="s">
        <v>228</v>
      </c>
      <c r="AB35" s="46">
        <f xml:space="preserve"> SUM(AB26:AB34)</f>
        <v>1850</v>
      </c>
      <c r="AC35" s="48"/>
      <c r="AD35" s="79">
        <f>SUM(AD26:AD34)</f>
        <v>0</v>
      </c>
      <c r="AE35" s="49">
        <f>+AB35+V35+J35+P35+D35</f>
        <v>28950</v>
      </c>
    </row>
    <row r="36" spans="1:31" ht="13.5" customHeight="1">
      <c r="A36" s="166">
        <v>9</v>
      </c>
      <c r="C36" s="13" t="s">
        <v>557</v>
      </c>
      <c r="D36" s="13"/>
      <c r="E36" s="13"/>
      <c r="F36" s="13"/>
      <c r="G36" s="166">
        <v>9</v>
      </c>
      <c r="H36" s="173"/>
      <c r="I36" s="13"/>
      <c r="J36" s="329"/>
      <c r="L36" s="456"/>
      <c r="M36" s="295">
        <v>9</v>
      </c>
      <c r="N36" s="457"/>
      <c r="O36" s="600"/>
      <c r="P36" s="281"/>
      <c r="Q36" s="281"/>
      <c r="R36" s="281"/>
      <c r="S36" s="295">
        <v>9</v>
      </c>
      <c r="T36" s="328"/>
      <c r="U36" s="465"/>
      <c r="V36" s="465"/>
      <c r="W36" s="329"/>
      <c r="X36" s="329"/>
      <c r="Y36" s="295">
        <v>9</v>
      </c>
      <c r="Z36" s="328"/>
      <c r="AA36" s="333"/>
      <c r="AB36" s="334"/>
      <c r="AD36" s="110" t="s">
        <v>149</v>
      </c>
      <c r="AE36" s="106">
        <f>Ｋ川西市折込部数+Ａ川西市折込部数+Ｍ川西市折込部数+Ｙ川西市折込部数+S川西市折込部数</f>
        <v>0</v>
      </c>
    </row>
    <row r="37" spans="1:31" ht="13.5" customHeight="1">
      <c r="C37" t="s">
        <v>996</v>
      </c>
      <c r="G37" s="179"/>
      <c r="H37" s="173"/>
      <c r="J37" s="329" t="s">
        <v>1226</v>
      </c>
      <c r="L37" s="329"/>
      <c r="M37" s="295"/>
      <c r="N37" s="328"/>
      <c r="O37" s="123"/>
      <c r="P37" s="329"/>
      <c r="Q37" s="329"/>
      <c r="R37" s="329"/>
      <c r="S37" s="295"/>
      <c r="T37" s="328"/>
      <c r="U37" s="335"/>
      <c r="W37" s="329"/>
      <c r="X37" s="329"/>
      <c r="Y37" s="295"/>
      <c r="Z37" s="328"/>
      <c r="AA37" s="335"/>
      <c r="AB37" s="329"/>
    </row>
    <row r="38" spans="1:31" ht="13.5" customHeight="1">
      <c r="D38" s="329"/>
      <c r="E38" s="329"/>
      <c r="F38" s="329"/>
      <c r="G38" s="295"/>
      <c r="H38" s="328"/>
      <c r="I38" s="329"/>
      <c r="J38" s="329" t="s">
        <v>1244</v>
      </c>
      <c r="L38" s="329"/>
      <c r="M38" s="295"/>
      <c r="N38" s="328"/>
      <c r="O38" s="333"/>
      <c r="P38" s="329"/>
      <c r="Q38" s="329"/>
      <c r="R38" s="329"/>
      <c r="S38" s="295"/>
      <c r="T38" s="328"/>
      <c r="U38" s="333"/>
      <c r="V38" s="329"/>
      <c r="W38" s="329"/>
      <c r="X38" s="329"/>
      <c r="Y38" s="295"/>
      <c r="Z38" s="328"/>
      <c r="AA38" s="329"/>
      <c r="AB38" s="329"/>
      <c r="AC38" s="329"/>
      <c r="AD38" s="329"/>
      <c r="AE38" s="329"/>
    </row>
    <row r="39" spans="1:31">
      <c r="C39" s="428"/>
      <c r="D39" s="329"/>
      <c r="E39" s="329"/>
      <c r="F39" s="329"/>
      <c r="G39" s="295"/>
      <c r="H39" s="328"/>
      <c r="I39" s="329"/>
      <c r="J39" s="329" t="s">
        <v>1278</v>
      </c>
      <c r="L39" s="329"/>
      <c r="M39" s="295"/>
      <c r="N39" s="328"/>
      <c r="O39" s="333"/>
      <c r="P39" s="329"/>
      <c r="Q39" s="329"/>
      <c r="R39" s="329"/>
      <c r="S39" s="295"/>
      <c r="T39" s="328"/>
      <c r="U39" s="333"/>
      <c r="V39" s="329"/>
      <c r="W39" s="329"/>
      <c r="X39" s="329"/>
      <c r="Y39" s="295"/>
      <c r="Z39" s="328"/>
      <c r="AA39" s="333"/>
      <c r="AB39" s="329"/>
      <c r="AC39" s="329"/>
      <c r="AD39" s="329"/>
      <c r="AE39" s="329"/>
    </row>
    <row r="40" spans="1:31">
      <c r="C40" s="428"/>
      <c r="D40" s="329"/>
      <c r="E40" s="329"/>
      <c r="F40" s="329"/>
      <c r="G40" s="295"/>
      <c r="H40" s="328"/>
      <c r="I40" s="329"/>
      <c r="J40" s="329" t="s">
        <v>1334</v>
      </c>
      <c r="L40" s="329"/>
      <c r="M40" s="295"/>
      <c r="N40" s="328"/>
      <c r="O40" s="333"/>
      <c r="P40" s="329"/>
      <c r="Q40" s="329"/>
      <c r="R40" s="329"/>
      <c r="S40" s="295"/>
      <c r="T40" s="328"/>
      <c r="U40" s="333"/>
      <c r="V40" s="329"/>
      <c r="W40" s="329"/>
      <c r="X40" s="329"/>
      <c r="Y40" s="295"/>
      <c r="Z40" s="328"/>
      <c r="AA40" s="333"/>
      <c r="AB40" s="329"/>
      <c r="AC40" s="329"/>
      <c r="AD40" s="329"/>
      <c r="AE40" s="329"/>
    </row>
    <row r="41" spans="1:31">
      <c r="C41" s="428"/>
      <c r="D41" s="329"/>
      <c r="E41" s="329"/>
      <c r="F41" s="329"/>
      <c r="G41" s="295"/>
      <c r="H41" s="328"/>
      <c r="I41" s="329"/>
      <c r="J41" s="329" t="s">
        <v>1314</v>
      </c>
      <c r="L41" s="329"/>
      <c r="M41" s="295"/>
      <c r="N41" s="328"/>
      <c r="O41" s="333"/>
      <c r="P41" s="329"/>
      <c r="Q41" s="329"/>
      <c r="R41" s="329"/>
      <c r="S41" s="295"/>
      <c r="T41" s="328"/>
      <c r="U41" s="333"/>
      <c r="V41" s="329"/>
      <c r="W41" s="329"/>
      <c r="X41" s="329"/>
      <c r="Y41" s="295"/>
      <c r="Z41" s="328"/>
      <c r="AA41" s="333"/>
      <c r="AB41" s="329"/>
      <c r="AC41" s="329"/>
      <c r="AD41" s="329"/>
      <c r="AE41" s="329"/>
    </row>
    <row r="42" spans="1:31">
      <c r="C42" s="428"/>
      <c r="D42" s="329"/>
      <c r="E42" s="329"/>
      <c r="F42" s="329"/>
      <c r="G42" s="295"/>
      <c r="H42" s="328"/>
      <c r="I42" s="329"/>
      <c r="J42" s="329" t="s">
        <v>1315</v>
      </c>
      <c r="L42" s="329"/>
      <c r="M42" s="295"/>
      <c r="N42" s="328"/>
      <c r="O42" s="333"/>
      <c r="P42" s="329"/>
      <c r="Q42" s="329"/>
      <c r="R42" s="329"/>
      <c r="S42" s="295"/>
      <c r="T42" s="328"/>
      <c r="U42" s="333"/>
      <c r="V42" s="329"/>
      <c r="W42" s="329"/>
      <c r="X42" s="329"/>
      <c r="Y42" s="295"/>
      <c r="Z42" s="328"/>
      <c r="AA42" s="333"/>
      <c r="AB42" s="329"/>
      <c r="AC42" s="329"/>
      <c r="AD42" s="329"/>
      <c r="AE42" s="329"/>
    </row>
    <row r="43" spans="1:31">
      <c r="C43" s="428"/>
      <c r="D43" s="329"/>
      <c r="E43" s="329"/>
      <c r="F43" s="329"/>
      <c r="G43" s="295"/>
      <c r="H43" s="328"/>
      <c r="I43" s="329"/>
      <c r="J43" s="329" t="s">
        <v>1329</v>
      </c>
      <c r="L43" s="329"/>
      <c r="M43" s="295"/>
      <c r="N43" s="328"/>
      <c r="O43" s="333"/>
      <c r="P43" s="329"/>
      <c r="Q43" s="329"/>
      <c r="R43" s="329"/>
      <c r="S43" s="295"/>
      <c r="T43" s="328"/>
      <c r="U43" s="333"/>
      <c r="V43" s="329"/>
      <c r="W43" s="329"/>
      <c r="X43" s="329"/>
      <c r="Y43" s="295"/>
      <c r="Z43" s="328"/>
      <c r="AA43" s="333"/>
      <c r="AB43" s="329"/>
      <c r="AC43" s="329"/>
      <c r="AD43" s="329"/>
      <c r="AE43" s="329"/>
    </row>
    <row r="44" spans="1:31">
      <c r="C44" s="428"/>
      <c r="D44" s="329"/>
      <c r="E44" s="329"/>
      <c r="F44" s="329"/>
      <c r="G44" s="295"/>
      <c r="H44" s="328"/>
      <c r="I44" s="329"/>
      <c r="J44" s="329" t="s">
        <v>1333</v>
      </c>
      <c r="L44" s="329"/>
      <c r="M44" s="295"/>
      <c r="N44" s="328"/>
      <c r="O44" s="333"/>
      <c r="P44" s="329"/>
      <c r="Q44" s="329"/>
      <c r="R44" s="329"/>
      <c r="S44" s="295"/>
      <c r="T44" s="328"/>
      <c r="U44" s="333"/>
      <c r="V44" s="329"/>
      <c r="W44" s="329"/>
      <c r="X44" s="329"/>
      <c r="Y44" s="295"/>
      <c r="Z44" s="328"/>
      <c r="AA44" s="333"/>
      <c r="AB44" s="329"/>
      <c r="AC44" s="329"/>
      <c r="AD44" s="329"/>
      <c r="AE44" s="329"/>
    </row>
    <row r="45" spans="1:31">
      <c r="C45" s="428"/>
      <c r="D45" s="329"/>
      <c r="E45" s="329"/>
      <c r="F45" s="329"/>
      <c r="G45" s="295"/>
      <c r="H45" s="328"/>
      <c r="I45" s="329"/>
      <c r="J45" s="329" t="s">
        <v>1349</v>
      </c>
      <c r="L45" s="329"/>
      <c r="M45" s="295"/>
      <c r="N45" s="328"/>
      <c r="O45" s="333"/>
      <c r="P45" s="329"/>
      <c r="Q45" s="329"/>
      <c r="R45" s="329"/>
      <c r="S45" s="295"/>
      <c r="T45" s="328"/>
      <c r="U45" s="333"/>
      <c r="V45" s="329"/>
      <c r="W45" s="329"/>
      <c r="X45" s="329"/>
      <c r="Y45" s="295"/>
      <c r="Z45" s="328"/>
      <c r="AA45" s="333"/>
      <c r="AB45" s="329"/>
      <c r="AC45" s="329"/>
      <c r="AD45" s="329"/>
      <c r="AE45" s="329"/>
    </row>
    <row r="46" spans="1:31">
      <c r="C46" s="428"/>
      <c r="D46" s="329"/>
      <c r="E46" s="329"/>
      <c r="F46" s="329"/>
      <c r="G46" s="295"/>
      <c r="H46" s="328"/>
      <c r="I46" s="329"/>
      <c r="J46" s="329"/>
      <c r="K46" s="329"/>
      <c r="L46" s="329"/>
      <c r="M46" s="295"/>
      <c r="N46" s="328"/>
      <c r="O46" s="333"/>
      <c r="P46" s="329"/>
      <c r="Q46" s="329"/>
      <c r="R46" s="329"/>
      <c r="S46" s="295"/>
      <c r="T46" s="328"/>
      <c r="U46" s="333"/>
      <c r="V46" s="329"/>
      <c r="W46" s="329"/>
      <c r="X46" s="329"/>
      <c r="Y46" s="295"/>
      <c r="Z46" s="328"/>
      <c r="AA46" s="333"/>
      <c r="AB46" s="329"/>
      <c r="AC46" s="329"/>
      <c r="AD46" s="329"/>
      <c r="AE46" s="329"/>
    </row>
    <row r="47" spans="1:31">
      <c r="C47" s="428"/>
      <c r="D47" s="329"/>
      <c r="E47" s="329"/>
      <c r="F47" s="329"/>
      <c r="G47" s="295"/>
      <c r="H47" s="328"/>
      <c r="I47" s="329"/>
      <c r="J47" s="329"/>
      <c r="K47" s="329"/>
      <c r="L47" s="329"/>
      <c r="M47" s="295"/>
      <c r="N47" s="328"/>
      <c r="O47" s="333"/>
      <c r="P47" s="329"/>
      <c r="Q47" s="329"/>
      <c r="R47" s="329"/>
      <c r="S47" s="295"/>
      <c r="T47" s="328"/>
      <c r="U47" s="333"/>
      <c r="V47" s="329"/>
      <c r="W47" s="329"/>
      <c r="X47" s="329"/>
      <c r="Y47" s="295"/>
      <c r="Z47" s="328"/>
      <c r="AA47" s="333"/>
      <c r="AB47" s="329"/>
      <c r="AC47" s="329"/>
      <c r="AD47" s="329"/>
      <c r="AE47" s="329"/>
    </row>
    <row r="48" spans="1:31">
      <c r="C48" s="428"/>
      <c r="D48" s="329"/>
      <c r="E48" s="329"/>
      <c r="F48" s="329"/>
      <c r="G48" s="295"/>
      <c r="H48" s="328"/>
      <c r="I48" s="329"/>
      <c r="J48" s="329"/>
      <c r="K48" s="329"/>
      <c r="L48" s="329"/>
      <c r="M48" s="295"/>
      <c r="N48" s="328"/>
      <c r="O48" s="333"/>
      <c r="P48" s="329"/>
      <c r="Q48" s="329"/>
      <c r="R48" s="329"/>
      <c r="S48" s="295"/>
      <c r="T48" s="328"/>
      <c r="U48" s="333"/>
      <c r="V48" s="329"/>
      <c r="W48" s="329"/>
      <c r="X48" s="329"/>
      <c r="Y48" s="295"/>
      <c r="Z48" s="328"/>
      <c r="AA48" s="333"/>
      <c r="AB48" s="329"/>
      <c r="AC48" s="329"/>
      <c r="AD48" s="329"/>
      <c r="AE48" s="329"/>
    </row>
    <row r="49" spans="3:31">
      <c r="C49" s="428"/>
      <c r="D49" s="329"/>
      <c r="E49" s="329"/>
      <c r="F49" s="329"/>
      <c r="G49" s="295"/>
      <c r="H49" s="328"/>
      <c r="I49" s="329"/>
      <c r="J49" s="329"/>
      <c r="K49" s="329"/>
      <c r="L49" s="329"/>
      <c r="M49" s="295"/>
      <c r="N49" s="328"/>
      <c r="O49" s="333"/>
      <c r="P49" s="329"/>
      <c r="Q49" s="329"/>
      <c r="R49" s="329"/>
      <c r="S49" s="295"/>
      <c r="T49" s="328"/>
      <c r="U49" s="333"/>
      <c r="V49" s="329"/>
      <c r="W49" s="329"/>
      <c r="X49" s="329"/>
      <c r="Y49" s="295"/>
      <c r="Z49" s="328"/>
      <c r="AA49" s="333"/>
      <c r="AB49" s="329"/>
      <c r="AC49" s="329"/>
      <c r="AD49" s="329"/>
      <c r="AE49" s="329"/>
    </row>
    <row r="50" spans="3:31">
      <c r="C50" s="428"/>
      <c r="D50" s="329"/>
      <c r="E50" s="329"/>
      <c r="F50" s="329"/>
      <c r="G50" s="295"/>
      <c r="H50" s="328"/>
      <c r="I50" s="329"/>
      <c r="J50" s="329"/>
      <c r="K50" s="329"/>
      <c r="L50" s="329"/>
      <c r="M50" s="295"/>
      <c r="N50" s="328"/>
      <c r="O50" s="333"/>
      <c r="P50" s="329"/>
      <c r="Q50" s="329"/>
      <c r="R50" s="329"/>
      <c r="S50" s="295"/>
      <c r="T50" s="328"/>
      <c r="U50" s="333"/>
      <c r="V50" s="329"/>
      <c r="W50" s="329"/>
      <c r="X50" s="329"/>
      <c r="Y50" s="295"/>
      <c r="Z50" s="328"/>
      <c r="AA50" s="333"/>
      <c r="AB50" s="329"/>
      <c r="AC50" s="329"/>
      <c r="AD50" s="329"/>
      <c r="AE50" s="329"/>
    </row>
    <row r="51" spans="3:31">
      <c r="C51" s="428"/>
      <c r="D51" s="329"/>
      <c r="E51" s="329"/>
      <c r="F51" s="329"/>
      <c r="G51" s="295"/>
      <c r="H51" s="328"/>
      <c r="I51" s="329"/>
      <c r="J51" s="329"/>
      <c r="K51" s="329"/>
      <c r="L51" s="329"/>
      <c r="M51" s="295"/>
      <c r="N51" s="328"/>
      <c r="O51" s="333"/>
      <c r="P51" s="329"/>
      <c r="Q51" s="329"/>
      <c r="R51" s="329"/>
      <c r="S51" s="295"/>
      <c r="T51" s="328"/>
      <c r="U51" s="333"/>
      <c r="V51" s="329"/>
      <c r="W51" s="329"/>
      <c r="X51" s="329"/>
      <c r="Y51" s="295"/>
      <c r="Z51" s="328"/>
      <c r="AA51" s="333"/>
      <c r="AB51" s="329"/>
      <c r="AC51" s="329"/>
      <c r="AD51" s="329"/>
      <c r="AE51" s="329"/>
    </row>
    <row r="52" spans="3:31">
      <c r="C52" s="428"/>
      <c r="D52" s="329"/>
      <c r="E52" s="329"/>
      <c r="F52" s="329"/>
      <c r="G52" s="295"/>
      <c r="H52" s="328"/>
      <c r="I52" s="329"/>
      <c r="J52" s="329"/>
      <c r="K52" s="329"/>
      <c r="L52" s="329"/>
      <c r="M52" s="295"/>
      <c r="N52" s="328"/>
      <c r="O52" s="333"/>
      <c r="P52" s="329"/>
      <c r="Q52" s="329"/>
      <c r="R52" s="329"/>
      <c r="S52" s="295"/>
      <c r="T52" s="328"/>
      <c r="U52" s="333"/>
      <c r="V52" s="329"/>
      <c r="W52" s="329"/>
      <c r="X52" s="329"/>
      <c r="Y52" s="295"/>
      <c r="Z52" s="328"/>
      <c r="AA52" s="333"/>
      <c r="AB52" s="329"/>
      <c r="AC52" s="329"/>
      <c r="AD52" s="329"/>
      <c r="AE52" s="329"/>
    </row>
    <row r="53" spans="3:31">
      <c r="C53" s="428"/>
      <c r="D53" s="329"/>
      <c r="E53" s="329"/>
      <c r="F53" s="329"/>
      <c r="G53" s="295"/>
      <c r="H53" s="328"/>
      <c r="I53" s="329"/>
      <c r="J53" s="329"/>
      <c r="K53" s="329"/>
      <c r="L53" s="329"/>
      <c r="M53" s="295"/>
      <c r="N53" s="328"/>
      <c r="O53" s="333"/>
      <c r="P53" s="329"/>
      <c r="Q53" s="329"/>
      <c r="R53" s="329"/>
      <c r="S53" s="295"/>
      <c r="T53" s="328"/>
      <c r="U53" s="333"/>
      <c r="V53" s="329"/>
      <c r="W53" s="329"/>
      <c r="X53" s="329"/>
      <c r="Y53" s="295"/>
      <c r="Z53" s="328"/>
      <c r="AA53" s="333"/>
      <c r="AB53" s="329"/>
      <c r="AC53" s="329"/>
      <c r="AD53" s="329"/>
      <c r="AE53" s="329"/>
    </row>
    <row r="54" spans="3:31">
      <c r="C54" s="428"/>
      <c r="D54" s="329"/>
      <c r="E54" s="329"/>
      <c r="F54" s="329"/>
      <c r="G54" s="295"/>
      <c r="H54" s="328"/>
      <c r="I54" s="329"/>
      <c r="J54" s="329"/>
      <c r="K54" s="329"/>
      <c r="L54" s="329"/>
      <c r="M54" s="295"/>
      <c r="N54" s="328"/>
      <c r="O54" s="333"/>
      <c r="P54" s="329"/>
      <c r="Q54" s="329"/>
      <c r="R54" s="329"/>
      <c r="S54" s="295"/>
      <c r="T54" s="328"/>
      <c r="U54" s="333"/>
      <c r="V54" s="329"/>
      <c r="W54" s="329"/>
      <c r="X54" s="329"/>
      <c r="Y54" s="295"/>
      <c r="Z54" s="328"/>
      <c r="AA54" s="333"/>
      <c r="AB54" s="329"/>
      <c r="AC54" s="329"/>
      <c r="AD54" s="329"/>
      <c r="AE54" s="329"/>
    </row>
    <row r="55" spans="3:31">
      <c r="C55" s="428"/>
      <c r="D55" s="329"/>
      <c r="E55" s="329"/>
      <c r="F55" s="329"/>
      <c r="G55" s="295"/>
      <c r="H55" s="328"/>
      <c r="I55" s="329"/>
      <c r="J55" s="329"/>
      <c r="K55" s="329"/>
      <c r="L55" s="329"/>
      <c r="M55" s="295"/>
      <c r="N55" s="328"/>
      <c r="O55" s="333"/>
      <c r="P55" s="329"/>
      <c r="Q55" s="329"/>
      <c r="R55" s="329"/>
      <c r="S55" s="295"/>
      <c r="T55" s="328"/>
      <c r="U55" s="333"/>
      <c r="V55" s="329"/>
      <c r="W55" s="329"/>
      <c r="X55" s="329"/>
      <c r="Y55" s="295"/>
      <c r="Z55" s="328"/>
      <c r="AA55" s="333"/>
      <c r="AB55" s="329"/>
      <c r="AC55" s="329"/>
      <c r="AD55" s="329"/>
      <c r="AE55" s="329"/>
    </row>
    <row r="56" spans="3:31">
      <c r="C56" s="428"/>
      <c r="D56" s="329"/>
      <c r="E56" s="329"/>
      <c r="F56" s="329"/>
      <c r="G56" s="295"/>
      <c r="H56" s="328"/>
      <c r="I56" s="329"/>
      <c r="J56" s="329"/>
      <c r="K56" s="329"/>
      <c r="L56" s="329"/>
      <c r="M56" s="295"/>
      <c r="N56" s="328"/>
      <c r="O56" s="333"/>
      <c r="P56" s="329"/>
      <c r="Q56" s="329"/>
      <c r="R56" s="329"/>
      <c r="S56" s="295"/>
      <c r="T56" s="328"/>
      <c r="U56" s="333"/>
      <c r="V56" s="329"/>
      <c r="W56" s="329"/>
      <c r="X56" s="329"/>
      <c r="Y56" s="295"/>
      <c r="Z56" s="328"/>
      <c r="AA56" s="333"/>
      <c r="AB56" s="329"/>
      <c r="AC56" s="329"/>
      <c r="AD56" s="329"/>
      <c r="AE56" s="329"/>
    </row>
    <row r="57" spans="3:31">
      <c r="C57" s="428"/>
      <c r="D57" s="329"/>
      <c r="E57" s="329"/>
      <c r="F57" s="329"/>
      <c r="G57" s="295"/>
      <c r="H57" s="328"/>
      <c r="I57" s="329"/>
      <c r="J57" s="329"/>
      <c r="K57" s="329"/>
      <c r="L57" s="329"/>
      <c r="M57" s="295"/>
      <c r="N57" s="328"/>
      <c r="O57" s="333"/>
      <c r="P57" s="329"/>
      <c r="Q57" s="329"/>
      <c r="R57" s="329"/>
      <c r="S57" s="295"/>
      <c r="T57" s="328"/>
      <c r="U57" s="333"/>
      <c r="V57" s="329"/>
      <c r="W57" s="329"/>
      <c r="X57" s="329"/>
      <c r="Y57" s="295"/>
      <c r="Z57" s="328"/>
      <c r="AA57" s="333"/>
      <c r="AB57" s="329"/>
      <c r="AC57" s="329"/>
      <c r="AD57" s="329"/>
      <c r="AE57" s="329"/>
    </row>
    <row r="58" spans="3:31">
      <c r="C58" s="428"/>
      <c r="D58" s="329"/>
      <c r="E58" s="329"/>
      <c r="F58" s="329"/>
      <c r="G58" s="295"/>
      <c r="H58" s="328"/>
      <c r="I58" s="329"/>
      <c r="J58" s="329"/>
      <c r="K58" s="329"/>
      <c r="L58" s="329"/>
      <c r="M58" s="295"/>
      <c r="N58" s="328"/>
      <c r="O58" s="333"/>
      <c r="P58" s="329"/>
      <c r="Q58" s="329"/>
      <c r="R58" s="329"/>
      <c r="S58" s="295"/>
      <c r="T58" s="328"/>
      <c r="U58" s="333"/>
      <c r="V58" s="329"/>
      <c r="W58" s="329"/>
      <c r="X58" s="329"/>
      <c r="Y58" s="295"/>
      <c r="Z58" s="328"/>
      <c r="AA58" s="333"/>
      <c r="AB58" s="329"/>
      <c r="AC58" s="329"/>
      <c r="AD58" s="329"/>
      <c r="AE58" s="329"/>
    </row>
    <row r="59" spans="3:31">
      <c r="C59" s="428"/>
      <c r="D59" s="329"/>
      <c r="E59" s="329"/>
      <c r="F59" s="329"/>
      <c r="G59" s="295"/>
      <c r="H59" s="328"/>
      <c r="I59" s="329"/>
      <c r="J59" s="329"/>
      <c r="K59" s="329"/>
      <c r="L59" s="329"/>
      <c r="M59" s="295"/>
      <c r="N59" s="328"/>
      <c r="O59" s="333"/>
      <c r="P59" s="329"/>
      <c r="Q59" s="329"/>
      <c r="R59" s="329"/>
      <c r="S59" s="295"/>
      <c r="T59" s="328"/>
      <c r="U59" s="333"/>
      <c r="V59" s="329"/>
      <c r="W59" s="329"/>
      <c r="X59" s="329"/>
      <c r="Y59" s="295"/>
      <c r="Z59" s="328"/>
      <c r="AA59" s="333"/>
      <c r="AB59" s="329"/>
      <c r="AC59" s="329"/>
      <c r="AD59" s="329"/>
      <c r="AE59" s="329"/>
    </row>
    <row r="60" spans="3:31">
      <c r="C60" s="428"/>
      <c r="D60" s="329"/>
      <c r="E60" s="329"/>
      <c r="F60" s="329"/>
      <c r="G60" s="295"/>
      <c r="H60" s="328"/>
      <c r="I60" s="329"/>
      <c r="J60" s="329"/>
      <c r="K60" s="329"/>
      <c r="L60" s="329"/>
      <c r="M60" s="295"/>
      <c r="N60" s="328"/>
      <c r="O60" s="333"/>
      <c r="P60" s="329"/>
      <c r="Q60" s="329"/>
      <c r="R60" s="329"/>
      <c r="S60" s="295"/>
      <c r="T60" s="328"/>
      <c r="U60" s="333"/>
      <c r="V60" s="329"/>
      <c r="W60" s="329"/>
      <c r="X60" s="329"/>
      <c r="Y60" s="295"/>
      <c r="Z60" s="328"/>
      <c r="AA60" s="333"/>
      <c r="AB60" s="329"/>
      <c r="AC60" s="329"/>
      <c r="AD60" s="329"/>
      <c r="AE60" s="329"/>
    </row>
    <row r="61" spans="3:31">
      <c r="C61" s="428"/>
      <c r="D61" s="329"/>
      <c r="E61" s="329"/>
      <c r="F61" s="329"/>
      <c r="G61" s="295"/>
      <c r="H61" s="328"/>
      <c r="I61" s="329"/>
      <c r="J61" s="329"/>
      <c r="K61" s="329"/>
      <c r="L61" s="329"/>
      <c r="M61" s="295"/>
      <c r="N61" s="328"/>
      <c r="O61" s="333"/>
      <c r="P61" s="329"/>
      <c r="Q61" s="329"/>
      <c r="R61" s="329"/>
      <c r="S61" s="295"/>
      <c r="T61" s="328"/>
      <c r="U61" s="333"/>
      <c r="V61" s="329"/>
      <c r="W61" s="329"/>
      <c r="X61" s="329"/>
      <c r="Y61" s="295"/>
      <c r="Z61" s="328"/>
      <c r="AA61" s="333"/>
      <c r="AB61" s="329"/>
      <c r="AC61" s="329"/>
      <c r="AD61" s="329"/>
      <c r="AE61" s="329"/>
    </row>
    <row r="62" spans="3:31">
      <c r="C62" s="428"/>
      <c r="D62" s="329"/>
      <c r="E62" s="329"/>
      <c r="F62" s="329"/>
      <c r="G62" s="295"/>
      <c r="H62" s="328"/>
      <c r="I62" s="329"/>
      <c r="J62" s="329"/>
      <c r="K62" s="329"/>
      <c r="L62" s="329"/>
      <c r="M62" s="295"/>
      <c r="N62" s="328"/>
      <c r="O62" s="333"/>
      <c r="P62" s="329"/>
      <c r="Q62" s="329"/>
      <c r="R62" s="329"/>
      <c r="S62" s="295"/>
      <c r="T62" s="328"/>
      <c r="U62" s="333"/>
      <c r="V62" s="329"/>
      <c r="W62" s="329"/>
      <c r="X62" s="329"/>
      <c r="Y62" s="295"/>
      <c r="Z62" s="328"/>
      <c r="AA62" s="333"/>
      <c r="AB62" s="329"/>
      <c r="AC62" s="329"/>
      <c r="AD62" s="329"/>
      <c r="AE62" s="329"/>
    </row>
    <row r="63" spans="3:31">
      <c r="C63" s="428"/>
      <c r="D63" s="329"/>
      <c r="E63" s="329"/>
      <c r="F63" s="329"/>
      <c r="G63" s="295"/>
      <c r="H63" s="328"/>
      <c r="I63" s="329"/>
      <c r="J63" s="329"/>
      <c r="K63" s="329"/>
      <c r="L63" s="329"/>
      <c r="M63" s="295"/>
      <c r="N63" s="328"/>
      <c r="O63" s="333"/>
      <c r="P63" s="329"/>
      <c r="Q63" s="329"/>
      <c r="R63" s="329"/>
      <c r="S63" s="295"/>
      <c r="T63" s="328"/>
      <c r="U63" s="333"/>
      <c r="V63" s="329"/>
      <c r="W63" s="329"/>
      <c r="X63" s="329"/>
      <c r="Y63" s="295"/>
      <c r="Z63" s="328"/>
      <c r="AA63" s="333"/>
      <c r="AB63" s="329"/>
      <c r="AC63" s="329"/>
      <c r="AD63" s="329"/>
      <c r="AE63" s="329"/>
    </row>
    <row r="64" spans="3:31">
      <c r="C64" s="428"/>
      <c r="D64" s="329"/>
      <c r="E64" s="329"/>
      <c r="F64" s="329"/>
      <c r="G64" s="295"/>
      <c r="H64" s="328"/>
      <c r="I64" s="329"/>
      <c r="J64" s="329"/>
      <c r="K64" s="329"/>
      <c r="L64" s="329"/>
      <c r="M64" s="295"/>
      <c r="N64" s="328"/>
      <c r="O64" s="333"/>
      <c r="P64" s="329"/>
      <c r="Q64" s="329"/>
      <c r="R64" s="329"/>
      <c r="S64" s="295"/>
      <c r="T64" s="328"/>
      <c r="U64" s="333"/>
      <c r="V64" s="329"/>
      <c r="W64" s="329"/>
      <c r="X64" s="329"/>
      <c r="Y64" s="295"/>
      <c r="Z64" s="328"/>
      <c r="AA64" s="333"/>
      <c r="AB64" s="329"/>
      <c r="AC64" s="329"/>
      <c r="AD64" s="329"/>
      <c r="AE64" s="329"/>
    </row>
    <row r="65" spans="3:31">
      <c r="C65" s="428"/>
      <c r="D65" s="329"/>
      <c r="E65" s="329"/>
      <c r="F65" s="329"/>
      <c r="G65" s="295"/>
      <c r="H65" s="328"/>
      <c r="I65" s="329"/>
      <c r="J65" s="329"/>
      <c r="K65" s="329"/>
      <c r="L65" s="329"/>
      <c r="M65" s="295"/>
      <c r="N65" s="328"/>
      <c r="O65" s="333"/>
      <c r="P65" s="329"/>
      <c r="Q65" s="329"/>
      <c r="R65" s="329"/>
      <c r="S65" s="295"/>
      <c r="T65" s="328"/>
      <c r="U65" s="333"/>
      <c r="V65" s="329"/>
      <c r="W65" s="329"/>
      <c r="X65" s="329"/>
      <c r="Y65" s="295"/>
      <c r="Z65" s="328"/>
      <c r="AA65" s="333"/>
      <c r="AB65" s="329"/>
      <c r="AC65" s="329"/>
      <c r="AD65" s="329"/>
      <c r="AE65" s="329"/>
    </row>
    <row r="66" spans="3:31">
      <c r="C66" s="428"/>
      <c r="D66" s="329"/>
      <c r="E66" s="329"/>
      <c r="F66" s="329"/>
      <c r="G66" s="295"/>
      <c r="H66" s="328"/>
      <c r="I66" s="329"/>
      <c r="J66" s="329"/>
      <c r="K66" s="329"/>
      <c r="L66" s="329"/>
      <c r="M66" s="295"/>
      <c r="N66" s="328"/>
      <c r="O66" s="333"/>
      <c r="P66" s="329"/>
      <c r="Q66" s="329"/>
      <c r="R66" s="329"/>
      <c r="S66" s="295"/>
      <c r="T66" s="328"/>
      <c r="U66" s="333"/>
      <c r="V66" s="329"/>
      <c r="W66" s="329"/>
      <c r="X66" s="329"/>
      <c r="Y66" s="295"/>
      <c r="Z66" s="328"/>
      <c r="AA66" s="333"/>
      <c r="AB66" s="329"/>
      <c r="AC66" s="329"/>
      <c r="AD66" s="329"/>
      <c r="AE66" s="329"/>
    </row>
    <row r="67" spans="3:31">
      <c r="C67" s="428"/>
      <c r="D67" s="329"/>
      <c r="E67" s="329"/>
      <c r="F67" s="329"/>
      <c r="G67" s="295"/>
      <c r="H67" s="328"/>
      <c r="I67" s="329"/>
      <c r="J67" s="329"/>
      <c r="K67" s="329"/>
      <c r="L67" s="329"/>
      <c r="M67" s="295"/>
      <c r="N67" s="328"/>
      <c r="O67" s="333"/>
      <c r="P67" s="329"/>
      <c r="Q67" s="329"/>
      <c r="R67" s="329"/>
      <c r="S67" s="295"/>
      <c r="T67" s="328"/>
      <c r="U67" s="333"/>
      <c r="V67" s="329"/>
      <c r="W67" s="329"/>
      <c r="X67" s="329"/>
      <c r="Y67" s="295"/>
      <c r="Z67" s="328"/>
      <c r="AA67" s="333"/>
      <c r="AB67" s="329"/>
      <c r="AC67" s="329"/>
      <c r="AD67" s="329"/>
      <c r="AE67" s="329"/>
    </row>
    <row r="68" spans="3:31">
      <c r="C68" s="428"/>
      <c r="D68" s="329"/>
      <c r="E68" s="329"/>
      <c r="F68" s="329"/>
      <c r="G68" s="295"/>
      <c r="H68" s="328"/>
      <c r="I68" s="329"/>
      <c r="J68" s="329"/>
      <c r="K68" s="329"/>
      <c r="L68" s="329"/>
      <c r="M68" s="295"/>
      <c r="N68" s="328"/>
      <c r="O68" s="333"/>
      <c r="P68" s="329"/>
      <c r="Q68" s="329"/>
      <c r="R68" s="329"/>
      <c r="S68" s="295"/>
      <c r="T68" s="328"/>
      <c r="U68" s="333"/>
      <c r="V68" s="329"/>
      <c r="W68" s="329"/>
      <c r="X68" s="329"/>
      <c r="Y68" s="295"/>
      <c r="Z68" s="328"/>
      <c r="AA68" s="333"/>
      <c r="AB68" s="329"/>
      <c r="AC68" s="329"/>
      <c r="AD68" s="329"/>
      <c r="AE68" s="329"/>
    </row>
    <row r="69" spans="3:31">
      <c r="C69" s="428"/>
      <c r="D69" s="329"/>
      <c r="E69" s="329"/>
      <c r="F69" s="329"/>
      <c r="G69" s="295"/>
      <c r="H69" s="328"/>
      <c r="I69" s="329"/>
      <c r="J69" s="329"/>
      <c r="K69" s="329"/>
      <c r="L69" s="329"/>
      <c r="M69" s="295"/>
      <c r="N69" s="328"/>
      <c r="O69" s="333"/>
      <c r="P69" s="329"/>
      <c r="Q69" s="329"/>
      <c r="R69" s="329"/>
      <c r="S69" s="295"/>
      <c r="T69" s="328"/>
      <c r="U69" s="333"/>
      <c r="V69" s="329"/>
      <c r="W69" s="329"/>
      <c r="X69" s="329"/>
      <c r="Y69" s="295"/>
      <c r="Z69" s="328"/>
      <c r="AA69" s="333"/>
      <c r="AB69" s="329"/>
      <c r="AC69" s="329"/>
      <c r="AD69" s="329"/>
      <c r="AE69" s="329"/>
    </row>
    <row r="70" spans="3:31">
      <c r="C70" s="428"/>
      <c r="D70" s="329"/>
      <c r="E70" s="329"/>
      <c r="F70" s="329"/>
      <c r="G70" s="295"/>
      <c r="H70" s="328"/>
      <c r="I70" s="329"/>
      <c r="J70" s="329"/>
      <c r="K70" s="329"/>
      <c r="L70" s="329"/>
      <c r="M70" s="295"/>
      <c r="N70" s="328"/>
      <c r="O70" s="333"/>
      <c r="P70" s="329"/>
      <c r="Q70" s="329"/>
      <c r="R70" s="329"/>
      <c r="S70" s="295"/>
      <c r="T70" s="328"/>
      <c r="U70" s="333"/>
      <c r="V70" s="329"/>
      <c r="W70" s="329"/>
      <c r="X70" s="329"/>
      <c r="Y70" s="295"/>
      <c r="Z70" s="328"/>
      <c r="AA70" s="333"/>
      <c r="AB70" s="329"/>
      <c r="AC70" s="329"/>
      <c r="AD70" s="329"/>
      <c r="AE70" s="329"/>
    </row>
    <row r="71" spans="3:31">
      <c r="C71" s="428"/>
      <c r="D71" s="329"/>
      <c r="E71" s="329"/>
      <c r="F71" s="329"/>
      <c r="G71" s="295"/>
      <c r="H71" s="328"/>
      <c r="I71" s="329"/>
      <c r="J71" s="329"/>
      <c r="K71" s="329"/>
      <c r="L71" s="329"/>
      <c r="M71" s="295"/>
      <c r="N71" s="328"/>
      <c r="O71" s="333"/>
      <c r="P71" s="329"/>
      <c r="Q71" s="329"/>
      <c r="R71" s="329"/>
      <c r="S71" s="295"/>
      <c r="T71" s="328"/>
      <c r="U71" s="333"/>
      <c r="V71" s="329"/>
      <c r="W71" s="329"/>
      <c r="X71" s="329"/>
      <c r="Y71" s="295"/>
      <c r="Z71" s="328"/>
      <c r="AA71" s="333"/>
      <c r="AB71" s="329"/>
      <c r="AC71" s="329"/>
      <c r="AD71" s="329"/>
      <c r="AE71" s="329"/>
    </row>
    <row r="72" spans="3:31">
      <c r="C72" s="428"/>
      <c r="D72" s="329"/>
      <c r="E72" s="329"/>
      <c r="F72" s="329"/>
      <c r="G72" s="295"/>
      <c r="H72" s="328"/>
      <c r="I72" s="329"/>
      <c r="J72" s="329"/>
      <c r="K72" s="329"/>
      <c r="L72" s="329"/>
      <c r="M72" s="295"/>
      <c r="N72" s="328"/>
      <c r="O72" s="333"/>
      <c r="P72" s="329"/>
      <c r="Q72" s="329"/>
      <c r="R72" s="329"/>
      <c r="S72" s="295"/>
      <c r="T72" s="328"/>
      <c r="U72" s="333"/>
      <c r="V72" s="329"/>
      <c r="W72" s="329"/>
      <c r="X72" s="329"/>
      <c r="Y72" s="295"/>
      <c r="Z72" s="328"/>
      <c r="AA72" s="333"/>
      <c r="AB72" s="329"/>
      <c r="AC72" s="329"/>
      <c r="AD72" s="329"/>
      <c r="AE72" s="329"/>
    </row>
    <row r="73" spans="3:31">
      <c r="C73" s="428"/>
      <c r="D73" s="329"/>
      <c r="E73" s="329"/>
      <c r="F73" s="329"/>
      <c r="G73" s="295"/>
      <c r="H73" s="328"/>
      <c r="I73" s="329"/>
      <c r="J73" s="329"/>
      <c r="K73" s="329"/>
      <c r="L73" s="329"/>
      <c r="M73" s="295"/>
      <c r="N73" s="328"/>
      <c r="O73" s="333"/>
      <c r="P73" s="329"/>
      <c r="Q73" s="329"/>
      <c r="R73" s="329"/>
      <c r="S73" s="295"/>
      <c r="T73" s="328"/>
      <c r="U73" s="333"/>
      <c r="V73" s="329"/>
      <c r="W73" s="329"/>
      <c r="X73" s="329"/>
      <c r="Y73" s="295"/>
      <c r="Z73" s="328"/>
      <c r="AA73" s="333"/>
      <c r="AB73" s="329"/>
      <c r="AC73" s="329"/>
      <c r="AD73" s="329"/>
      <c r="AE73" s="329"/>
    </row>
    <row r="74" spans="3:31">
      <c r="C74" s="428"/>
      <c r="D74" s="329"/>
      <c r="E74" s="329"/>
      <c r="F74" s="329"/>
      <c r="G74" s="295"/>
      <c r="H74" s="328"/>
      <c r="I74" s="329"/>
      <c r="J74" s="329"/>
      <c r="K74" s="329"/>
      <c r="L74" s="329"/>
      <c r="M74" s="295"/>
      <c r="N74" s="328"/>
      <c r="O74" s="333"/>
      <c r="P74" s="329"/>
      <c r="Q74" s="329"/>
      <c r="R74" s="329"/>
      <c r="S74" s="295"/>
      <c r="T74" s="328"/>
      <c r="U74" s="333"/>
      <c r="V74" s="329"/>
      <c r="W74" s="329"/>
      <c r="X74" s="329"/>
      <c r="Y74" s="295"/>
      <c r="Z74" s="328"/>
      <c r="AA74" s="333"/>
      <c r="AB74" s="329"/>
      <c r="AC74" s="329"/>
      <c r="AD74" s="329"/>
      <c r="AE74" s="329"/>
    </row>
    <row r="75" spans="3:31">
      <c r="C75" s="428"/>
      <c r="D75" s="329"/>
      <c r="E75" s="329"/>
      <c r="F75" s="329"/>
      <c r="G75" s="295"/>
      <c r="H75" s="328"/>
      <c r="I75" s="329"/>
      <c r="J75" s="329"/>
      <c r="K75" s="329"/>
      <c r="L75" s="329"/>
      <c r="M75" s="295"/>
      <c r="N75" s="328"/>
      <c r="O75" s="333"/>
      <c r="P75" s="329"/>
      <c r="Q75" s="329"/>
      <c r="R75" s="329"/>
      <c r="S75" s="295"/>
      <c r="T75" s="328"/>
      <c r="U75" s="333"/>
      <c r="V75" s="329"/>
      <c r="W75" s="329"/>
      <c r="X75" s="329"/>
      <c r="Y75" s="295"/>
      <c r="Z75" s="328"/>
      <c r="AA75" s="333"/>
      <c r="AB75" s="329"/>
      <c r="AC75" s="329"/>
      <c r="AD75" s="329"/>
      <c r="AE75" s="329"/>
    </row>
    <row r="76" spans="3:31">
      <c r="C76" s="428"/>
      <c r="D76" s="329"/>
      <c r="E76" s="329"/>
      <c r="F76" s="329"/>
      <c r="G76" s="295"/>
      <c r="H76" s="328"/>
      <c r="I76" s="329"/>
      <c r="J76" s="329"/>
      <c r="K76" s="329"/>
      <c r="L76" s="329"/>
      <c r="M76" s="295"/>
      <c r="N76" s="328"/>
      <c r="O76" s="333"/>
      <c r="P76" s="329"/>
      <c r="Q76" s="329"/>
      <c r="R76" s="329"/>
      <c r="S76" s="295"/>
      <c r="T76" s="328"/>
      <c r="U76" s="333"/>
      <c r="V76" s="329"/>
      <c r="W76" s="329"/>
      <c r="X76" s="329"/>
      <c r="Y76" s="295"/>
      <c r="Z76" s="328"/>
      <c r="AA76" s="333"/>
      <c r="AB76" s="329"/>
      <c r="AC76" s="329"/>
      <c r="AD76" s="329"/>
      <c r="AE76" s="329"/>
    </row>
    <row r="77" spans="3:31">
      <c r="C77" s="428"/>
      <c r="D77" s="329"/>
      <c r="E77" s="329"/>
      <c r="F77" s="329"/>
      <c r="G77" s="295"/>
      <c r="H77" s="328"/>
      <c r="I77" s="329"/>
      <c r="J77" s="329"/>
      <c r="K77" s="329"/>
      <c r="L77" s="329"/>
      <c r="M77" s="295"/>
      <c r="N77" s="328"/>
      <c r="O77" s="333"/>
      <c r="P77" s="329"/>
      <c r="Q77" s="329"/>
      <c r="R77" s="329"/>
      <c r="S77" s="295"/>
      <c r="T77" s="328"/>
      <c r="U77" s="333"/>
      <c r="V77" s="329"/>
      <c r="W77" s="329"/>
      <c r="X77" s="329"/>
      <c r="Y77" s="295"/>
      <c r="Z77" s="328"/>
      <c r="AA77" s="333"/>
      <c r="AB77" s="329"/>
      <c r="AC77" s="329"/>
      <c r="AD77" s="329"/>
      <c r="AE77" s="329"/>
    </row>
    <row r="78" spans="3:31">
      <c r="C78" s="428"/>
      <c r="D78" s="329"/>
      <c r="E78" s="329"/>
      <c r="F78" s="329"/>
      <c r="G78" s="295"/>
      <c r="H78" s="328"/>
      <c r="I78" s="329"/>
      <c r="J78" s="329"/>
      <c r="K78" s="329"/>
      <c r="L78" s="329"/>
      <c r="M78" s="295"/>
      <c r="N78" s="328"/>
      <c r="O78" s="333"/>
      <c r="P78" s="329"/>
      <c r="Q78" s="329"/>
      <c r="R78" s="329"/>
      <c r="S78" s="295"/>
      <c r="T78" s="328"/>
      <c r="U78" s="333"/>
      <c r="V78" s="329"/>
      <c r="W78" s="329"/>
      <c r="X78" s="329"/>
      <c r="Y78" s="295"/>
      <c r="Z78" s="328"/>
      <c r="AA78" s="333"/>
      <c r="AB78" s="329"/>
      <c r="AC78" s="329"/>
      <c r="AD78" s="329"/>
      <c r="AE78" s="329"/>
    </row>
  </sheetData>
  <sheetProtection formatCells="0"/>
  <mergeCells count="14">
    <mergeCell ref="U10:X10"/>
    <mergeCell ref="AA10:AD10"/>
    <mergeCell ref="W7:X7"/>
    <mergeCell ref="C10:F10"/>
    <mergeCell ref="I10:L10"/>
    <mergeCell ref="O10:R10"/>
    <mergeCell ref="D7:L8"/>
    <mergeCell ref="P7:Q8"/>
    <mergeCell ref="AA7:AB8"/>
    <mergeCell ref="C2:F3"/>
    <mergeCell ref="W5:X5"/>
    <mergeCell ref="D5:L6"/>
    <mergeCell ref="P5:V6"/>
    <mergeCell ref="AA5:AC6"/>
  </mergeCells>
  <phoneticPr fontId="2"/>
  <conditionalFormatting sqref="L13:L16 R13:R15 X13:X19 L26:L32 R26:R27 X26:X33 AD13:AD14 AD26:AD32">
    <cfRule type="cellIs" dxfId="90" priority="8" operator="greaterThan">
      <formula>J13</formula>
    </cfRule>
  </conditionalFormatting>
  <hyperlinks>
    <hyperlink ref="C2:F3" location="提案表紙!A1" display="兵庫県折込資料表" xr:uid="{00000000-0004-0000-05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7" orientation="landscape" horizontalDpi="300" verticalDpi="300" r:id="rId1"/>
  <headerFooter alignWithMargins="0">
    <oddFooter xml:space="preserve">&amp;L伊丹市・川西市&amp;RＰ－０２／２３
</oddFooter>
  </headerFooter>
  <rowBreaks count="1" manualBreakCount="1">
    <brk id="37" max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6F6F6"/>
    <pageSetUpPr fitToPage="1"/>
  </sheetPr>
  <dimension ref="A1:AE71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33203125" customWidth="1"/>
    <col min="6" max="6" width="8.77734375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style="15" customWidth="1"/>
    <col min="12" max="12" width="8.77734375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customWidth="1"/>
    <col min="18" max="18" width="9.44140625" customWidth="1"/>
    <col min="19" max="19" width="8.6640625" style="166" hidden="1" customWidth="1"/>
    <col min="20" max="20" width="8.6640625" style="167" hidden="1" customWidth="1"/>
    <col min="21" max="21" width="13.77734375" customWidth="1"/>
    <col min="22" max="22" width="6.77734375" customWidth="1"/>
    <col min="23" max="23" width="3.33203125" customWidth="1"/>
    <col min="24" max="24" width="8.77734375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customWidth="1"/>
    <col min="30" max="30" width="8.77734375" customWidth="1"/>
  </cols>
  <sheetData>
    <row r="1" spans="1:31" ht="14.1" hidden="1" customHeight="1">
      <c r="A1" s="166" t="s">
        <v>211</v>
      </c>
      <c r="B1" s="167" t="s">
        <v>314</v>
      </c>
      <c r="F1" s="72" t="s">
        <v>315</v>
      </c>
      <c r="G1" s="166" t="s">
        <v>313</v>
      </c>
      <c r="H1" s="167" t="s">
        <v>314</v>
      </c>
      <c r="K1"/>
      <c r="L1" s="72" t="s">
        <v>315</v>
      </c>
      <c r="M1" s="166" t="s">
        <v>313</v>
      </c>
      <c r="N1" s="167" t="s">
        <v>314</v>
      </c>
      <c r="R1" s="72" t="s">
        <v>315</v>
      </c>
      <c r="S1" s="166" t="s">
        <v>313</v>
      </c>
      <c r="T1" s="167" t="s">
        <v>314</v>
      </c>
      <c r="X1" s="72" t="s">
        <v>315</v>
      </c>
      <c r="Y1" s="166" t="s">
        <v>313</v>
      </c>
      <c r="Z1" s="167" t="s">
        <v>314</v>
      </c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K2"/>
      <c r="W2" t="s">
        <v>1073</v>
      </c>
      <c r="Y2"/>
      <c r="Z2"/>
    </row>
    <row r="3" spans="1:31" ht="13.2" customHeight="1">
      <c r="C3" s="933"/>
      <c r="D3" s="933"/>
      <c r="E3" s="933"/>
      <c r="F3" s="933"/>
      <c r="I3" s="121" t="s">
        <v>225</v>
      </c>
      <c r="K3"/>
      <c r="W3" t="s">
        <v>1075</v>
      </c>
      <c r="Y3"/>
      <c r="Z3"/>
    </row>
    <row r="4" spans="1:31" ht="13.2" customHeight="1">
      <c r="C4" t="s">
        <v>341</v>
      </c>
      <c r="I4" s="288">
        <v>45717</v>
      </c>
      <c r="J4" s="284" t="s">
        <v>603</v>
      </c>
      <c r="K4" t="s">
        <v>229</v>
      </c>
      <c r="W4" t="s">
        <v>1072</v>
      </c>
    </row>
    <row r="5" spans="1:31" ht="13.2" customHeight="1">
      <c r="C5" s="6" t="s">
        <v>338</v>
      </c>
      <c r="D5" s="953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295</v>
      </c>
      <c r="P7" s="944">
        <f>提案表紙!H10</f>
        <v>0</v>
      </c>
      <c r="Q7" s="945"/>
      <c r="R7" s="76" t="s">
        <v>162</v>
      </c>
      <c r="T7" s="175"/>
      <c r="U7" s="563">
        <f>SUM(F22+L22+R22+X22+AD22+F31+L31+R31+X31+AD31+F36+X36)</f>
        <v>0</v>
      </c>
      <c r="V7" s="57"/>
      <c r="W7" s="934" t="s">
        <v>388</v>
      </c>
      <c r="X7" s="935"/>
      <c r="Z7" s="175"/>
      <c r="AA7" s="928"/>
      <c r="AB7" s="928"/>
      <c r="AC7" s="281"/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"/>
      <c r="W8" s="9"/>
      <c r="X8" s="11"/>
      <c r="Z8" s="175"/>
      <c r="AA8" s="929"/>
      <c r="AB8" s="929"/>
      <c r="AC8" s="294"/>
      <c r="AD8" s="294"/>
      <c r="AE8" s="296"/>
    </row>
    <row r="9" spans="1:31" ht="13.2" customHeight="1"/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50" t="s">
        <v>333</v>
      </c>
      <c r="J10" s="951"/>
      <c r="K10" s="951"/>
      <c r="L10" s="95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201">
        <v>23</v>
      </c>
      <c r="C12" s="557" t="s">
        <v>77</v>
      </c>
      <c r="D12" s="558" ph="1"/>
      <c r="E12" s="559"/>
      <c r="F12" s="37"/>
      <c r="G12" s="166">
        <v>2</v>
      </c>
      <c r="H12" s="201">
        <v>23</v>
      </c>
      <c r="I12" s="52"/>
      <c r="J12" s="35"/>
      <c r="K12" s="27"/>
      <c r="L12" s="35"/>
      <c r="M12" s="166">
        <v>2</v>
      </c>
      <c r="N12" s="201">
        <v>23</v>
      </c>
      <c r="O12" s="52"/>
      <c r="P12" s="35"/>
      <c r="Q12" s="36"/>
      <c r="R12" s="35"/>
      <c r="S12" s="166">
        <v>2</v>
      </c>
      <c r="T12" s="201">
        <v>23</v>
      </c>
      <c r="U12" s="52"/>
      <c r="V12" s="35"/>
      <c r="W12" s="36"/>
      <c r="X12" s="35"/>
      <c r="Y12" s="166">
        <v>2</v>
      </c>
      <c r="Z12" s="201">
        <v>23</v>
      </c>
      <c r="AA12" s="52"/>
      <c r="AB12" s="35"/>
      <c r="AC12" s="36"/>
      <c r="AD12" s="35"/>
      <c r="AE12" s="37"/>
    </row>
    <row r="13" spans="1:31" ht="16.2" customHeight="1">
      <c r="A13" s="166">
        <v>3</v>
      </c>
      <c r="B13" s="167">
        <v>12303</v>
      </c>
      <c r="C13" s="74" t="s">
        <v>434</v>
      </c>
      <c r="D13" s="3">
        <v>400</v>
      </c>
      <c r="E13" s="236" t="s">
        <v>604</v>
      </c>
      <c r="F13" s="202"/>
      <c r="G13" s="166">
        <v>3</v>
      </c>
      <c r="H13" s="167">
        <v>22301</v>
      </c>
      <c r="I13" s="750" t="s">
        <v>1041</v>
      </c>
      <c r="J13" s="3">
        <v>4200</v>
      </c>
      <c r="K13" s="213"/>
      <c r="L13" s="253"/>
      <c r="M13" s="166">
        <v>3</v>
      </c>
      <c r="N13" s="167">
        <v>32301</v>
      </c>
      <c r="O13" s="561" t="s">
        <v>1335</v>
      </c>
      <c r="P13" s="3">
        <v>2000</v>
      </c>
      <c r="Q13" s="239"/>
      <c r="R13" s="253"/>
      <c r="S13" s="166">
        <v>3</v>
      </c>
      <c r="T13" s="167">
        <v>42301</v>
      </c>
      <c r="U13" s="20" t="s">
        <v>607</v>
      </c>
      <c r="V13" s="3">
        <v>900</v>
      </c>
      <c r="W13" s="239"/>
      <c r="X13" s="253"/>
      <c r="Y13" s="166">
        <v>3</v>
      </c>
      <c r="Z13" s="167">
        <v>52301</v>
      </c>
      <c r="AA13" s="20" t="s">
        <v>240</v>
      </c>
      <c r="AB13" s="3">
        <v>500</v>
      </c>
      <c r="AC13" s="239"/>
      <c r="AD13" s="253"/>
      <c r="AE13" s="308"/>
    </row>
    <row r="14" spans="1:31" ht="16.2" customHeight="1">
      <c r="A14" s="166">
        <v>3</v>
      </c>
      <c r="C14" s="668"/>
      <c r="D14" s="3"/>
      <c r="E14" s="236"/>
      <c r="F14" s="214"/>
      <c r="G14" s="166">
        <v>3</v>
      </c>
      <c r="H14" s="167">
        <v>22302</v>
      </c>
      <c r="I14" s="20" t="s">
        <v>608</v>
      </c>
      <c r="J14" s="3">
        <v>1250</v>
      </c>
      <c r="K14" s="213"/>
      <c r="L14" s="214"/>
      <c r="M14" s="166">
        <v>3</v>
      </c>
      <c r="N14" s="167">
        <v>32303</v>
      </c>
      <c r="O14" s="733" t="s">
        <v>1094</v>
      </c>
      <c r="P14" s="3">
        <v>1850</v>
      </c>
      <c r="Q14" s="224"/>
      <c r="R14" s="214"/>
      <c r="S14" s="166">
        <v>3</v>
      </c>
      <c r="T14" s="167">
        <v>42303</v>
      </c>
      <c r="U14" s="20" t="s">
        <v>487</v>
      </c>
      <c r="V14" s="3">
        <v>1500</v>
      </c>
      <c r="W14" s="224"/>
      <c r="X14" s="214"/>
      <c r="Y14" s="166">
        <v>3</v>
      </c>
      <c r="Z14" s="167">
        <v>52302</v>
      </c>
      <c r="AA14" s="20" t="s">
        <v>238</v>
      </c>
      <c r="AB14" s="3">
        <v>500</v>
      </c>
      <c r="AC14" s="224"/>
      <c r="AD14" s="214"/>
      <c r="AE14" s="309"/>
    </row>
    <row r="15" spans="1:31" ht="16.2" customHeight="1">
      <c r="A15" s="166">
        <v>3</v>
      </c>
      <c r="C15" s="668"/>
      <c r="D15" s="223"/>
      <c r="E15" s="610"/>
      <c r="F15" s="214"/>
      <c r="G15" s="166">
        <v>3</v>
      </c>
      <c r="H15" s="167">
        <v>22303</v>
      </c>
      <c r="I15" s="20" t="s">
        <v>839</v>
      </c>
      <c r="J15" s="3">
        <v>3500</v>
      </c>
      <c r="K15" s="213"/>
      <c r="L15" s="214"/>
      <c r="M15" s="166">
        <v>3</v>
      </c>
      <c r="N15" s="167">
        <v>32304</v>
      </c>
      <c r="O15" s="561" t="s">
        <v>1132</v>
      </c>
      <c r="P15" s="3">
        <v>3000</v>
      </c>
      <c r="Q15" s="224"/>
      <c r="R15" s="214"/>
      <c r="S15" s="166">
        <v>3</v>
      </c>
      <c r="T15" s="167">
        <v>42304</v>
      </c>
      <c r="U15" s="20" t="s">
        <v>1005</v>
      </c>
      <c r="V15" s="3">
        <v>3100</v>
      </c>
      <c r="W15" s="224"/>
      <c r="X15" s="214"/>
      <c r="Y15" s="166">
        <v>3</v>
      </c>
      <c r="Z15" s="167">
        <v>52303</v>
      </c>
      <c r="AA15" s="20" t="s">
        <v>387</v>
      </c>
      <c r="AB15" s="3">
        <v>750</v>
      </c>
      <c r="AC15" s="224"/>
      <c r="AD15" s="214"/>
      <c r="AE15" s="309"/>
    </row>
    <row r="16" spans="1:31" ht="16.2" customHeight="1">
      <c r="A16" s="166">
        <v>3</v>
      </c>
      <c r="C16" s="668"/>
      <c r="D16" s="223"/>
      <c r="E16" s="213"/>
      <c r="F16" s="214"/>
      <c r="G16" s="166">
        <v>3</v>
      </c>
      <c r="H16" s="167">
        <v>22304</v>
      </c>
      <c r="I16" s="20" t="s">
        <v>840</v>
      </c>
      <c r="J16" s="3">
        <v>1450</v>
      </c>
      <c r="K16" s="213"/>
      <c r="L16" s="214"/>
      <c r="M16" s="166">
        <v>3</v>
      </c>
      <c r="N16" s="167">
        <v>32308</v>
      </c>
      <c r="O16" s="700" t="s">
        <v>1015</v>
      </c>
      <c r="P16" s="3">
        <v>1550</v>
      </c>
      <c r="Q16" s="224"/>
      <c r="R16" s="214"/>
      <c r="S16" s="166">
        <v>3</v>
      </c>
      <c r="T16" s="167">
        <v>42305</v>
      </c>
      <c r="U16" s="20" t="s">
        <v>609</v>
      </c>
      <c r="V16" s="3">
        <v>2150</v>
      </c>
      <c r="W16" s="224"/>
      <c r="X16" s="214"/>
      <c r="Y16" s="166">
        <v>3</v>
      </c>
      <c r="Z16" s="167">
        <v>52306</v>
      </c>
      <c r="AA16" s="20" t="s">
        <v>239</v>
      </c>
      <c r="AB16" s="3">
        <v>200</v>
      </c>
      <c r="AC16" s="224"/>
      <c r="AD16" s="214"/>
      <c r="AE16" s="309"/>
    </row>
    <row r="17" spans="1:31" ht="16.2" customHeight="1">
      <c r="A17" s="166">
        <v>3</v>
      </c>
      <c r="C17" s="668"/>
      <c r="D17" s="223"/>
      <c r="E17" s="213"/>
      <c r="F17" s="214"/>
      <c r="G17" s="166">
        <v>3</v>
      </c>
      <c r="H17" s="167">
        <v>22306</v>
      </c>
      <c r="I17" s="696" t="s">
        <v>889</v>
      </c>
      <c r="J17" s="3">
        <v>2850</v>
      </c>
      <c r="K17" s="213"/>
      <c r="L17" s="214"/>
      <c r="M17" s="166">
        <v>3</v>
      </c>
      <c r="O17" s="700"/>
      <c r="P17" s="3"/>
      <c r="Q17" s="224"/>
      <c r="R17" s="214"/>
      <c r="S17" s="166">
        <v>3</v>
      </c>
      <c r="T17" s="167">
        <v>42306</v>
      </c>
      <c r="U17" s="20" t="s">
        <v>910</v>
      </c>
      <c r="V17" s="3">
        <v>2300</v>
      </c>
      <c r="W17" s="224"/>
      <c r="X17" s="214"/>
      <c r="Y17" s="166">
        <v>3</v>
      </c>
      <c r="AA17" s="20"/>
      <c r="AB17" s="676"/>
      <c r="AC17" s="224"/>
      <c r="AD17" s="249"/>
      <c r="AE17" s="309"/>
    </row>
    <row r="18" spans="1:31" ht="16.2" customHeight="1">
      <c r="A18" s="166">
        <v>3</v>
      </c>
      <c r="C18" s="668"/>
      <c r="D18" s="223"/>
      <c r="E18" s="213"/>
      <c r="F18" s="214"/>
      <c r="G18" s="166">
        <v>3</v>
      </c>
      <c r="H18" s="167">
        <v>22307</v>
      </c>
      <c r="I18" s="20" t="s">
        <v>1184</v>
      </c>
      <c r="J18" s="3">
        <v>1550</v>
      </c>
      <c r="K18" s="213" t="s">
        <v>159</v>
      </c>
      <c r="L18" s="214"/>
      <c r="M18" s="166">
        <v>3</v>
      </c>
      <c r="O18" s="20"/>
      <c r="P18" s="676"/>
      <c r="Q18" s="224"/>
      <c r="R18" s="214"/>
      <c r="S18" s="166">
        <v>3</v>
      </c>
      <c r="T18" s="167">
        <v>42308</v>
      </c>
      <c r="U18" s="20" t="s">
        <v>1054</v>
      </c>
      <c r="V18" s="3">
        <v>1650</v>
      </c>
      <c r="W18" s="224"/>
      <c r="X18" s="214"/>
      <c r="Y18" s="166">
        <v>3</v>
      </c>
      <c r="AA18" s="668"/>
      <c r="AB18" s="3"/>
      <c r="AC18" s="224"/>
      <c r="AD18" s="214"/>
      <c r="AE18" s="309"/>
    </row>
    <row r="19" spans="1:31" ht="16.2" customHeight="1">
      <c r="A19" s="166">
        <v>3</v>
      </c>
      <c r="C19" s="668"/>
      <c r="D19" s="223"/>
      <c r="E19" s="213"/>
      <c r="F19" s="214"/>
      <c r="G19" s="166">
        <v>3</v>
      </c>
      <c r="H19" s="167">
        <v>22308</v>
      </c>
      <c r="I19" s="561" t="s">
        <v>1185</v>
      </c>
      <c r="J19" s="3">
        <v>3050</v>
      </c>
      <c r="K19" s="213"/>
      <c r="L19" s="214"/>
      <c r="M19" s="166">
        <v>3</v>
      </c>
      <c r="O19" s="20"/>
      <c r="P19" s="676"/>
      <c r="Q19" s="224"/>
      <c r="R19" s="214"/>
      <c r="S19" s="166">
        <v>3</v>
      </c>
      <c r="U19" s="20"/>
      <c r="V19" s="3"/>
      <c r="W19" s="224"/>
      <c r="X19" s="249"/>
      <c r="Y19" s="166">
        <v>3</v>
      </c>
      <c r="AA19" s="668"/>
      <c r="AB19" s="223"/>
      <c r="AC19" s="224"/>
      <c r="AD19" s="214"/>
      <c r="AE19" s="309"/>
    </row>
    <row r="20" spans="1:31" ht="16.2" customHeight="1">
      <c r="A20" s="166">
        <v>3</v>
      </c>
      <c r="C20" s="668"/>
      <c r="D20" s="223"/>
      <c r="E20" s="213"/>
      <c r="F20" s="214"/>
      <c r="G20" s="166">
        <v>3</v>
      </c>
      <c r="I20" s="20"/>
      <c r="J20" s="676"/>
      <c r="K20" s="213"/>
      <c r="L20" s="249"/>
      <c r="M20" s="166">
        <v>3</v>
      </c>
      <c r="O20" s="20"/>
      <c r="P20" s="3"/>
      <c r="Q20" s="224"/>
      <c r="R20" s="214"/>
      <c r="S20" s="166">
        <v>3</v>
      </c>
      <c r="U20" s="20"/>
      <c r="V20" s="3"/>
      <c r="W20" s="224"/>
      <c r="X20" s="214"/>
      <c r="Y20" s="166">
        <v>3</v>
      </c>
      <c r="AA20" s="668"/>
      <c r="AB20" s="223"/>
      <c r="AC20" s="224"/>
      <c r="AD20" s="214"/>
      <c r="AE20" s="309"/>
    </row>
    <row r="21" spans="1:31" ht="16.2" customHeight="1" thickBot="1">
      <c r="A21" s="166">
        <v>3</v>
      </c>
      <c r="C21" s="668"/>
      <c r="D21" s="223"/>
      <c r="E21" s="213"/>
      <c r="F21" s="214"/>
      <c r="G21" s="166">
        <v>3</v>
      </c>
      <c r="I21" s="668"/>
      <c r="J21" s="223"/>
      <c r="K21" s="213"/>
      <c r="L21" s="214"/>
      <c r="M21" s="166">
        <v>3</v>
      </c>
      <c r="O21" s="668"/>
      <c r="P21" s="223"/>
      <c r="Q21" s="224"/>
      <c r="R21" s="214"/>
      <c r="S21" s="166">
        <v>3</v>
      </c>
      <c r="U21" s="668"/>
      <c r="V21" s="223"/>
      <c r="W21" s="224"/>
      <c r="X21" s="214"/>
      <c r="Y21" s="166">
        <v>3</v>
      </c>
      <c r="AA21" s="668"/>
      <c r="AB21" s="223"/>
      <c r="AC21" s="224"/>
      <c r="AD21" s="214"/>
      <c r="AE21" s="309"/>
    </row>
    <row r="22" spans="1:31" ht="16.2" customHeight="1" thickTop="1">
      <c r="A22" s="166">
        <v>4</v>
      </c>
      <c r="C22" s="40" t="s">
        <v>231</v>
      </c>
      <c r="D22" s="46">
        <f xml:space="preserve"> SUM(D13:D21)</f>
        <v>400</v>
      </c>
      <c r="E22" s="44"/>
      <c r="F22" s="79">
        <f>SUM(F13:F21)</f>
        <v>0</v>
      </c>
      <c r="G22" s="166">
        <v>4</v>
      </c>
      <c r="I22" s="40" t="s">
        <v>231</v>
      </c>
      <c r="J22" s="46">
        <f xml:space="preserve"> SUM(J13:J21)</f>
        <v>17850</v>
      </c>
      <c r="K22" s="44"/>
      <c r="L22" s="79">
        <f>SUM(L13:L21)</f>
        <v>0</v>
      </c>
      <c r="M22" s="166">
        <v>4</v>
      </c>
      <c r="O22" s="40" t="s">
        <v>231</v>
      </c>
      <c r="P22" s="46">
        <f>SUM(P13:P21)</f>
        <v>8400</v>
      </c>
      <c r="Q22" s="54"/>
      <c r="R22" s="79">
        <f>SUM(R13:R21)</f>
        <v>0</v>
      </c>
      <c r="S22" s="166">
        <v>4</v>
      </c>
      <c r="U22" s="40" t="s">
        <v>231</v>
      </c>
      <c r="V22" s="46">
        <f>SUM(V13:V21)</f>
        <v>11600</v>
      </c>
      <c r="W22" s="54"/>
      <c r="X22" s="79">
        <f>SUM(X13:X21)</f>
        <v>0</v>
      </c>
      <c r="Y22" s="166">
        <v>4</v>
      </c>
      <c r="AA22" s="40" t="s">
        <v>231</v>
      </c>
      <c r="AB22" s="46">
        <f>SUM(AB13:AB21)</f>
        <v>1950</v>
      </c>
      <c r="AC22" s="54"/>
      <c r="AD22" s="79">
        <f>SUM(AD13:AD21)</f>
        <v>0</v>
      </c>
      <c r="AE22" s="49">
        <f>+AB22+V22+P22+J22+D22</f>
        <v>40200</v>
      </c>
    </row>
    <row r="23" spans="1:31" ht="16.2" customHeight="1">
      <c r="C23" s="281"/>
      <c r="D23" s="327"/>
      <c r="E23" s="281"/>
      <c r="F23" s="281"/>
      <c r="G23" s="295"/>
      <c r="H23" s="328"/>
      <c r="I23" s="281"/>
      <c r="J23" s="327"/>
      <c r="K23" s="281"/>
      <c r="L23" s="281"/>
      <c r="M23" s="295"/>
      <c r="N23" s="328"/>
      <c r="O23" s="281"/>
      <c r="P23" s="327"/>
      <c r="Q23" s="611"/>
      <c r="R23" s="281"/>
      <c r="S23" s="295"/>
      <c r="T23" s="328"/>
      <c r="U23" s="281"/>
      <c r="V23" s="327"/>
      <c r="W23" s="611"/>
      <c r="X23" s="281"/>
      <c r="Y23" s="295"/>
      <c r="Z23" s="328"/>
      <c r="AA23" s="281"/>
      <c r="AB23" s="327"/>
      <c r="AC23" s="612"/>
      <c r="AD23" s="111" t="s">
        <v>152</v>
      </c>
      <c r="AE23" s="106">
        <f>Ｋ宝塚市折込部数+Ａ宝塚市折込部数+Ｍ宝塚市折込部数+Ｙ宝塚市折込部数+Ｓ宝塚市折込部数</f>
        <v>0</v>
      </c>
    </row>
    <row r="24" spans="1:31" ht="16.2" customHeight="1">
      <c r="A24" s="166">
        <v>2</v>
      </c>
      <c r="B24" s="201">
        <v>23</v>
      </c>
      <c r="C24" s="70" t="s">
        <v>78</v>
      </c>
      <c r="D24" s="12"/>
      <c r="E24" s="11"/>
      <c r="F24" s="11"/>
      <c r="G24" s="166">
        <v>2</v>
      </c>
      <c r="H24" s="201">
        <v>23</v>
      </c>
      <c r="I24" s="294"/>
      <c r="J24" s="331"/>
      <c r="K24" s="294"/>
      <c r="L24" s="294"/>
      <c r="M24" s="295">
        <v>2</v>
      </c>
      <c r="N24" s="332">
        <v>23</v>
      </c>
      <c r="O24" s="294"/>
      <c r="P24" s="331"/>
      <c r="Q24" s="608"/>
      <c r="R24" s="294"/>
      <c r="S24" s="295">
        <v>2</v>
      </c>
      <c r="T24" s="332">
        <v>23</v>
      </c>
      <c r="U24" s="294"/>
      <c r="V24" s="331"/>
      <c r="W24" s="608"/>
      <c r="X24" s="294"/>
      <c r="Y24" s="295">
        <v>2</v>
      </c>
      <c r="Z24" s="332">
        <v>23</v>
      </c>
      <c r="AA24" s="294"/>
      <c r="AB24" s="331"/>
      <c r="AC24" s="613"/>
      <c r="AD24" s="11"/>
    </row>
    <row r="25" spans="1:31" ht="16.2" customHeight="1">
      <c r="A25" s="166">
        <v>3</v>
      </c>
      <c r="B25" s="167">
        <v>12308</v>
      </c>
      <c r="C25" s="20" t="s">
        <v>243</v>
      </c>
      <c r="D25" s="676" t="s">
        <v>902</v>
      </c>
      <c r="E25" s="212"/>
      <c r="F25" s="253"/>
      <c r="G25" s="166">
        <v>3</v>
      </c>
      <c r="H25" s="167">
        <v>22311</v>
      </c>
      <c r="I25" s="116" t="s">
        <v>1205</v>
      </c>
      <c r="J25" s="3">
        <v>2400</v>
      </c>
      <c r="K25" s="212"/>
      <c r="L25" s="253"/>
      <c r="M25" s="166">
        <v>3</v>
      </c>
      <c r="O25" s="20"/>
      <c r="P25" s="787"/>
      <c r="Q25" s="239"/>
      <c r="R25" s="253"/>
      <c r="S25" s="166">
        <v>3</v>
      </c>
      <c r="T25" s="167">
        <v>42311</v>
      </c>
      <c r="U25" s="20" t="s">
        <v>242</v>
      </c>
      <c r="V25" s="3">
        <v>2400</v>
      </c>
      <c r="W25" s="239"/>
      <c r="X25" s="253"/>
      <c r="Y25" s="166">
        <v>3</v>
      </c>
      <c r="Z25" s="167">
        <v>52311</v>
      </c>
      <c r="AA25" s="20" t="s">
        <v>242</v>
      </c>
      <c r="AB25" s="676" t="s">
        <v>902</v>
      </c>
      <c r="AC25" s="239"/>
      <c r="AD25" s="253"/>
      <c r="AE25" s="308"/>
    </row>
    <row r="26" spans="1:31" ht="16.2" customHeight="1">
      <c r="A26" s="166">
        <v>3</v>
      </c>
      <c r="C26" s="20"/>
      <c r="D26" s="676"/>
      <c r="E26" s="213"/>
      <c r="F26" s="214"/>
      <c r="G26" s="166">
        <v>3</v>
      </c>
      <c r="H26" s="167">
        <v>22312</v>
      </c>
      <c r="I26" s="116" t="s">
        <v>1145</v>
      </c>
      <c r="J26" s="3">
        <v>1800</v>
      </c>
      <c r="K26" s="213"/>
      <c r="L26" s="214"/>
      <c r="M26" s="166">
        <v>3</v>
      </c>
      <c r="O26" s="20"/>
      <c r="P26" s="3"/>
      <c r="Q26" s="224"/>
      <c r="R26" s="214"/>
      <c r="S26" s="166">
        <v>3</v>
      </c>
      <c r="T26" s="167">
        <v>42312</v>
      </c>
      <c r="U26" s="20" t="s">
        <v>243</v>
      </c>
      <c r="V26" s="3">
        <v>1150</v>
      </c>
      <c r="W26" s="224"/>
      <c r="X26" s="214"/>
      <c r="Y26" s="166">
        <v>3</v>
      </c>
      <c r="Z26" s="167">
        <v>52312</v>
      </c>
      <c r="AA26" s="20" t="s">
        <v>10</v>
      </c>
      <c r="AB26" s="3">
        <v>1350</v>
      </c>
      <c r="AC26" s="224"/>
      <c r="AD26" s="214"/>
      <c r="AE26" s="309"/>
    </row>
    <row r="27" spans="1:31" ht="16.2" customHeight="1">
      <c r="A27" s="166">
        <v>3</v>
      </c>
      <c r="C27" s="20"/>
      <c r="D27" s="3"/>
      <c r="E27" s="213"/>
      <c r="F27" s="249"/>
      <c r="G27" s="166">
        <v>3</v>
      </c>
      <c r="H27" s="167">
        <v>22313</v>
      </c>
      <c r="I27" s="20" t="s">
        <v>1203</v>
      </c>
      <c r="J27" s="3">
        <v>2950</v>
      </c>
      <c r="K27" s="213"/>
      <c r="L27" s="214"/>
      <c r="M27" s="166">
        <v>3</v>
      </c>
      <c r="O27" s="20"/>
      <c r="P27" s="3"/>
      <c r="Q27" s="224"/>
      <c r="R27" s="249"/>
      <c r="S27" s="166">
        <v>3</v>
      </c>
      <c r="T27" s="167">
        <v>42314</v>
      </c>
      <c r="U27" s="20" t="s">
        <v>10</v>
      </c>
      <c r="V27" s="3">
        <v>2450</v>
      </c>
      <c r="W27" s="224"/>
      <c r="X27" s="214"/>
      <c r="Y27" s="166">
        <v>3</v>
      </c>
      <c r="AA27" s="20"/>
      <c r="AB27" s="676"/>
      <c r="AC27" s="224"/>
      <c r="AD27" s="249"/>
      <c r="AE27" s="309"/>
    </row>
    <row r="28" spans="1:31" ht="16.2" customHeight="1">
      <c r="A28" s="166">
        <v>3</v>
      </c>
      <c r="C28" s="668"/>
      <c r="D28" s="223"/>
      <c r="E28" s="213"/>
      <c r="F28" s="214"/>
      <c r="G28" s="166">
        <v>3</v>
      </c>
      <c r="H28" s="167">
        <v>22315</v>
      </c>
      <c r="I28" s="116" t="s">
        <v>1204</v>
      </c>
      <c r="J28" s="170">
        <v>2600</v>
      </c>
      <c r="K28" s="213"/>
      <c r="L28" s="214"/>
      <c r="M28" s="166">
        <v>3</v>
      </c>
      <c r="O28" s="668"/>
      <c r="P28" s="223"/>
      <c r="Q28" s="224"/>
      <c r="R28" s="214"/>
      <c r="S28" s="166">
        <v>3</v>
      </c>
      <c r="U28" s="20"/>
      <c r="V28" s="170"/>
      <c r="W28" s="224"/>
      <c r="X28" s="249"/>
      <c r="Y28" s="166">
        <v>3</v>
      </c>
      <c r="AA28" s="668"/>
      <c r="AB28" s="223"/>
      <c r="AC28" s="224"/>
      <c r="AD28" s="214" t="s">
        <v>326</v>
      </c>
      <c r="AE28" s="309" t="s">
        <v>326</v>
      </c>
    </row>
    <row r="29" spans="1:31" ht="16.2" customHeight="1">
      <c r="A29" s="166">
        <v>3</v>
      </c>
      <c r="C29" s="668"/>
      <c r="D29" s="223"/>
      <c r="E29" s="213"/>
      <c r="F29" s="214"/>
      <c r="G29" s="166">
        <v>3</v>
      </c>
      <c r="I29" s="20"/>
      <c r="J29" s="676"/>
      <c r="K29" s="213"/>
      <c r="L29" s="249"/>
      <c r="M29" s="166">
        <v>3</v>
      </c>
      <c r="O29" s="668"/>
      <c r="P29" s="223"/>
      <c r="Q29" s="224"/>
      <c r="R29" s="214"/>
      <c r="S29" s="166">
        <v>3</v>
      </c>
      <c r="U29" s="668"/>
      <c r="V29" s="223"/>
      <c r="W29" s="224"/>
      <c r="X29" s="214"/>
      <c r="Y29" s="166">
        <v>3</v>
      </c>
      <c r="AA29" s="668"/>
      <c r="AB29" s="223"/>
      <c r="AC29" s="224"/>
      <c r="AD29" s="214"/>
      <c r="AE29" s="309"/>
    </row>
    <row r="30" spans="1:31" ht="16.2" customHeight="1" thickBot="1">
      <c r="A30" s="166">
        <v>3</v>
      </c>
      <c r="C30" s="668"/>
      <c r="D30" s="223"/>
      <c r="E30" s="213"/>
      <c r="F30" s="214"/>
      <c r="G30" s="166">
        <v>3</v>
      </c>
      <c r="I30" s="668"/>
      <c r="J30" s="337"/>
      <c r="K30" s="213"/>
      <c r="L30" s="237"/>
      <c r="M30" s="166">
        <v>3</v>
      </c>
      <c r="O30" s="668"/>
      <c r="P30" s="223"/>
      <c r="Q30" s="224"/>
      <c r="R30" s="214"/>
      <c r="S30" s="166">
        <v>3</v>
      </c>
      <c r="U30" s="668"/>
      <c r="V30" s="223"/>
      <c r="W30" s="224"/>
      <c r="X30" s="214"/>
      <c r="Y30" s="166">
        <v>3</v>
      </c>
      <c r="AA30" s="668"/>
      <c r="AB30" s="223"/>
      <c r="AC30" s="224"/>
      <c r="AD30" s="214"/>
      <c r="AE30" s="309"/>
    </row>
    <row r="31" spans="1:31" ht="16.2" customHeight="1" thickTop="1">
      <c r="A31" s="166">
        <v>4</v>
      </c>
      <c r="C31" s="40" t="s">
        <v>228</v>
      </c>
      <c r="D31" s="41">
        <f xml:space="preserve"> SUM(D25:D30)</f>
        <v>0</v>
      </c>
      <c r="E31" s="44"/>
      <c r="F31" s="79">
        <f>SUM(F25:F30)</f>
        <v>0</v>
      </c>
      <c r="G31" s="166">
        <v>4</v>
      </c>
      <c r="I31" s="171" t="s">
        <v>228</v>
      </c>
      <c r="J31" s="41">
        <f xml:space="preserve"> SUM(J25:J30)</f>
        <v>9750</v>
      </c>
      <c r="K31" s="44"/>
      <c r="L31" s="172">
        <f>SUM(L25:L30)</f>
        <v>0</v>
      </c>
      <c r="M31" s="166">
        <v>4</v>
      </c>
      <c r="O31" s="171" t="s">
        <v>228</v>
      </c>
      <c r="P31" s="41">
        <f xml:space="preserve"> SUM(P25:P30)</f>
        <v>0</v>
      </c>
      <c r="Q31" s="54"/>
      <c r="R31" s="79">
        <f>SUM(R25:R30)</f>
        <v>0</v>
      </c>
      <c r="S31" s="166">
        <v>4</v>
      </c>
      <c r="U31" s="40" t="s">
        <v>228</v>
      </c>
      <c r="V31" s="46">
        <f xml:space="preserve"> SUM(V25:V30)</f>
        <v>6000</v>
      </c>
      <c r="W31" s="54"/>
      <c r="X31" s="79">
        <f>SUM(X25:X30)</f>
        <v>0</v>
      </c>
      <c r="Y31" s="166">
        <v>4</v>
      </c>
      <c r="AA31" s="40" t="s">
        <v>228</v>
      </c>
      <c r="AB31" s="46">
        <f xml:space="preserve"> SUM(AB25:AB30)</f>
        <v>1350</v>
      </c>
      <c r="AC31" s="54"/>
      <c r="AD31" s="79">
        <f>SUM(AD25:AD30)</f>
        <v>0</v>
      </c>
      <c r="AE31" s="49">
        <f>+AB31+V31+P31+J31+D31</f>
        <v>17100</v>
      </c>
    </row>
    <row r="32" spans="1:31" ht="16.2" customHeight="1">
      <c r="C32" s="26"/>
      <c r="D32" s="28"/>
      <c r="F32" s="329"/>
      <c r="G32" s="295"/>
      <c r="H32" s="328"/>
      <c r="I32" s="281"/>
      <c r="J32" s="281"/>
      <c r="K32" s="281"/>
      <c r="L32" s="281"/>
      <c r="M32" s="295"/>
      <c r="N32" s="342"/>
      <c r="O32" s="281"/>
      <c r="P32" s="334"/>
      <c r="Q32" s="457"/>
      <c r="R32" s="329"/>
      <c r="S32" s="295"/>
      <c r="T32" s="328"/>
      <c r="U32" s="335">
        <v>0</v>
      </c>
      <c r="V32" s="334"/>
      <c r="W32" s="457"/>
      <c r="X32" s="329"/>
      <c r="Y32" s="295"/>
      <c r="Z32" s="328"/>
      <c r="AA32" s="333"/>
      <c r="AB32" s="334"/>
      <c r="AC32" s="72"/>
      <c r="AD32" s="110" t="s">
        <v>379</v>
      </c>
      <c r="AE32" s="106">
        <f>Ｋ芦屋市折込部数+Ａ芦屋市折込部数+Ｍ芦屋市折込部数+Ｙ芦屋市折込部数+S芦屋市折込部数</f>
        <v>0</v>
      </c>
    </row>
    <row r="33" spans="1:31" ht="16.2" customHeight="1">
      <c r="A33" s="166">
        <v>2</v>
      </c>
      <c r="B33" s="201">
        <v>23</v>
      </c>
      <c r="C33" s="70" t="s">
        <v>160</v>
      </c>
      <c r="D33" s="28"/>
      <c r="F33" s="329"/>
      <c r="G33" s="295">
        <v>2</v>
      </c>
      <c r="H33" s="332">
        <v>23</v>
      </c>
      <c r="I33" s="343"/>
      <c r="J33" s="344"/>
      <c r="K33" s="329"/>
      <c r="L33" s="329"/>
      <c r="M33" s="295">
        <v>2</v>
      </c>
      <c r="N33" s="332">
        <v>23</v>
      </c>
      <c r="O33" s="343"/>
      <c r="P33" s="334"/>
      <c r="Q33" s="457"/>
      <c r="R33" s="329"/>
      <c r="S33" s="295">
        <v>2</v>
      </c>
      <c r="T33" s="332">
        <v>23</v>
      </c>
      <c r="U33" s="333"/>
      <c r="V33" s="334"/>
      <c r="W33" s="457"/>
      <c r="X33" s="329"/>
      <c r="Y33" s="295">
        <v>2</v>
      </c>
      <c r="Z33" s="332">
        <v>23</v>
      </c>
      <c r="AA33" s="333"/>
      <c r="AB33" s="334"/>
      <c r="AC33" s="72"/>
      <c r="AE33" s="28"/>
    </row>
    <row r="34" spans="1:31" ht="16.2" customHeight="1">
      <c r="A34" s="166">
        <v>3</v>
      </c>
      <c r="B34" s="167">
        <v>12311</v>
      </c>
      <c r="C34" s="772" t="s">
        <v>168</v>
      </c>
      <c r="D34" s="4">
        <v>1750</v>
      </c>
      <c r="E34" s="212"/>
      <c r="F34" s="202"/>
      <c r="G34" s="295">
        <v>3</v>
      </c>
      <c r="H34" s="328"/>
      <c r="I34" s="670"/>
      <c r="J34" s="338"/>
      <c r="K34" s="212"/>
      <c r="L34" s="238"/>
      <c r="M34" s="295">
        <v>3</v>
      </c>
      <c r="N34" s="328"/>
      <c r="O34" s="670"/>
      <c r="P34" s="339"/>
      <c r="Q34" s="239"/>
      <c r="R34" s="202"/>
      <c r="S34" s="295">
        <v>3</v>
      </c>
      <c r="T34" s="328"/>
      <c r="U34" s="670"/>
      <c r="V34" s="341"/>
      <c r="W34" s="239"/>
      <c r="X34" s="202"/>
      <c r="Y34" s="295">
        <v>3</v>
      </c>
      <c r="Z34" s="328"/>
      <c r="AA34" s="670"/>
      <c r="AB34" s="339"/>
      <c r="AC34" s="239"/>
      <c r="AD34" s="202"/>
      <c r="AE34" s="308"/>
    </row>
    <row r="35" spans="1:31" ht="16.2" customHeight="1" thickBot="1">
      <c r="A35" s="166">
        <v>3</v>
      </c>
      <c r="C35" s="668"/>
      <c r="D35" s="223"/>
      <c r="E35" s="213"/>
      <c r="F35" s="214"/>
      <c r="G35" s="295">
        <v>3</v>
      </c>
      <c r="H35" s="328"/>
      <c r="I35" s="668"/>
      <c r="J35" s="223"/>
      <c r="K35" s="213"/>
      <c r="L35" s="214"/>
      <c r="M35" s="295">
        <v>3</v>
      </c>
      <c r="N35" s="328"/>
      <c r="O35" s="668"/>
      <c r="P35" s="223"/>
      <c r="Q35" s="224"/>
      <c r="R35" s="214"/>
      <c r="S35" s="295">
        <v>3</v>
      </c>
      <c r="T35" s="328"/>
      <c r="U35" s="668"/>
      <c r="V35" s="223"/>
      <c r="W35" s="224"/>
      <c r="X35" s="214"/>
      <c r="Y35" s="295">
        <v>3</v>
      </c>
      <c r="Z35" s="328"/>
      <c r="AA35" s="668"/>
      <c r="AB35" s="223"/>
      <c r="AC35" s="224"/>
      <c r="AD35" s="214"/>
      <c r="AE35" s="309"/>
    </row>
    <row r="36" spans="1:31" ht="16.2" customHeight="1" thickTop="1">
      <c r="A36" s="166">
        <v>4</v>
      </c>
      <c r="C36" s="40" t="s">
        <v>228</v>
      </c>
      <c r="D36" s="41">
        <f>SUM(D34:D35)</f>
        <v>1750</v>
      </c>
      <c r="E36" s="44"/>
      <c r="F36" s="79">
        <f>SUM(F34:F35)</f>
        <v>0</v>
      </c>
      <c r="G36" s="166">
        <v>4</v>
      </c>
      <c r="H36" s="168"/>
      <c r="I36" s="40" t="s">
        <v>228</v>
      </c>
      <c r="J36" s="41" t="s">
        <v>229</v>
      </c>
      <c r="K36" s="48"/>
      <c r="L36" s="79">
        <f>SUM(L34:L35)</f>
        <v>0</v>
      </c>
      <c r="M36" s="166">
        <v>4</v>
      </c>
      <c r="O36" s="40" t="s">
        <v>228</v>
      </c>
      <c r="P36" s="46"/>
      <c r="Q36" s="44"/>
      <c r="R36" s="79"/>
      <c r="S36" s="166">
        <v>4</v>
      </c>
      <c r="U36" s="40" t="s">
        <v>228</v>
      </c>
      <c r="V36" s="46">
        <f>SUM(V34:V35)</f>
        <v>0</v>
      </c>
      <c r="W36" s="44"/>
      <c r="X36" s="79">
        <f>SUM(X34:X35)</f>
        <v>0</v>
      </c>
      <c r="Y36" s="166">
        <v>4</v>
      </c>
      <c r="AA36" s="40" t="s">
        <v>228</v>
      </c>
      <c r="AB36" s="46" t="s">
        <v>229</v>
      </c>
      <c r="AC36" s="44"/>
      <c r="AD36" s="79">
        <f>SUM(AD34:AD35)</f>
        <v>0</v>
      </c>
      <c r="AE36" s="49">
        <f>+V36+D36</f>
        <v>1750</v>
      </c>
    </row>
    <row r="37" spans="1:31" ht="16.2" customHeight="1">
      <c r="A37" s="166">
        <v>9</v>
      </c>
      <c r="C37" t="s">
        <v>975</v>
      </c>
      <c r="G37" s="166">
        <v>9</v>
      </c>
      <c r="I37" s="13"/>
      <c r="J37" s="329" t="s">
        <v>1227</v>
      </c>
      <c r="K37"/>
      <c r="L37" s="329"/>
      <c r="M37" s="295">
        <v>9</v>
      </c>
      <c r="N37" s="328"/>
      <c r="P37" s="329"/>
      <c r="Q37" s="329"/>
      <c r="R37" s="329"/>
      <c r="S37" s="295">
        <v>9</v>
      </c>
      <c r="T37" s="460"/>
      <c r="U37" s="329"/>
      <c r="V37" s="457"/>
      <c r="W37" s="457"/>
      <c r="X37" s="329"/>
      <c r="Y37" s="295">
        <v>9</v>
      </c>
      <c r="Z37" s="328"/>
      <c r="AA37" s="329"/>
      <c r="AB37" s="329"/>
      <c r="AD37" s="110" t="s">
        <v>379</v>
      </c>
      <c r="AE37" s="106">
        <f>Ｋ川辺郡折込部数+Ａ川辺郡折込部数+Ｍ川辺郡折込部数+Ｙ川辺郡折込部数+Ｓ川辺郡折込部数</f>
        <v>0</v>
      </c>
    </row>
    <row r="38" spans="1:31" ht="16.2" customHeight="1">
      <c r="C38" t="s">
        <v>974</v>
      </c>
      <c r="J38" s="329" t="s">
        <v>1242</v>
      </c>
      <c r="P38" s="329"/>
      <c r="Q38" s="329"/>
      <c r="R38" s="329"/>
      <c r="S38" s="295"/>
      <c r="T38" s="328"/>
      <c r="U38" s="329"/>
      <c r="V38" s="329"/>
      <c r="W38" s="329"/>
      <c r="X38" s="329"/>
      <c r="Y38" s="295"/>
      <c r="Z38" s="328"/>
      <c r="AA38" s="329"/>
      <c r="AB38" s="329"/>
    </row>
    <row r="39" spans="1:31" ht="16.2" customHeight="1">
      <c r="C39" t="s">
        <v>991</v>
      </c>
      <c r="D39" s="329"/>
      <c r="E39" s="329"/>
      <c r="F39" s="329"/>
      <c r="G39" s="295"/>
      <c r="H39" s="328"/>
      <c r="I39" s="329"/>
      <c r="J39" s="329" t="s">
        <v>1257</v>
      </c>
      <c r="L39" s="329"/>
      <c r="M39" s="295"/>
      <c r="N39" s="328"/>
      <c r="P39" s="329"/>
      <c r="Q39" s="329"/>
      <c r="R39" s="329"/>
      <c r="S39" s="295"/>
      <c r="T39" s="328"/>
      <c r="U39" s="329"/>
      <c r="V39" s="329"/>
      <c r="W39" s="329"/>
      <c r="X39" s="329"/>
      <c r="Y39" s="295"/>
      <c r="Z39" s="328"/>
      <c r="AA39" s="329"/>
      <c r="AB39" s="329"/>
      <c r="AC39" s="329"/>
      <c r="AD39" s="329"/>
      <c r="AE39" s="329"/>
    </row>
    <row r="40" spans="1:31" ht="16.2" customHeight="1">
      <c r="D40" s="329"/>
      <c r="E40" s="329"/>
      <c r="F40" s="329"/>
      <c r="G40" s="295"/>
      <c r="H40" s="328"/>
      <c r="I40" s="329"/>
      <c r="J40" s="329" t="s">
        <v>1273</v>
      </c>
      <c r="L40" s="329"/>
      <c r="M40" s="295"/>
      <c r="N40" s="328"/>
      <c r="P40" s="329"/>
      <c r="Q40" s="329"/>
      <c r="R40" s="329"/>
      <c r="S40" s="295"/>
      <c r="T40" s="328"/>
      <c r="U40" s="329"/>
      <c r="V40" s="329"/>
      <c r="W40" s="329"/>
      <c r="X40" s="329"/>
      <c r="Y40" s="295"/>
      <c r="Z40" s="328"/>
      <c r="AA40" s="329"/>
      <c r="AB40" s="329"/>
      <c r="AC40" s="329"/>
      <c r="AD40" s="329"/>
      <c r="AE40" s="329"/>
    </row>
    <row r="41" spans="1:31" ht="16.2" customHeight="1">
      <c r="C41" s="329"/>
      <c r="D41" s="329"/>
      <c r="E41" s="329"/>
      <c r="F41" s="329"/>
      <c r="G41" s="295"/>
      <c r="H41" s="328"/>
      <c r="I41" s="329"/>
      <c r="J41" s="329" t="s">
        <v>1336</v>
      </c>
      <c r="L41" s="329"/>
      <c r="M41" s="295"/>
      <c r="N41" s="328"/>
      <c r="P41" s="329"/>
      <c r="Q41" s="329"/>
      <c r="R41" s="329"/>
      <c r="S41" s="295"/>
      <c r="T41" s="328"/>
      <c r="U41" s="329"/>
      <c r="V41" s="329"/>
      <c r="W41" s="329"/>
      <c r="X41" s="329"/>
      <c r="Y41" s="295"/>
      <c r="Z41" s="328"/>
      <c r="AA41" s="329"/>
      <c r="AB41" s="329"/>
      <c r="AC41" s="329"/>
      <c r="AD41" s="329"/>
      <c r="AE41" s="329"/>
    </row>
    <row r="42" spans="1:31" ht="16.2" customHeight="1">
      <c r="C42" s="329"/>
      <c r="D42" s="329"/>
      <c r="E42" s="329"/>
      <c r="F42" s="329"/>
      <c r="G42" s="295"/>
      <c r="H42" s="328"/>
      <c r="I42" s="329"/>
      <c r="J42" s="329" t="s">
        <v>1345</v>
      </c>
      <c r="L42" s="329"/>
      <c r="M42" s="295"/>
      <c r="N42" s="328"/>
      <c r="O42" s="329"/>
      <c r="P42" s="329"/>
      <c r="Q42" s="329"/>
      <c r="R42" s="329"/>
      <c r="S42" s="295"/>
      <c r="T42" s="328"/>
      <c r="U42" s="329"/>
      <c r="V42" s="329"/>
      <c r="W42" s="329"/>
      <c r="X42" s="329"/>
      <c r="Y42" s="295"/>
      <c r="Z42" s="328"/>
      <c r="AA42" s="329"/>
      <c r="AB42" s="329"/>
      <c r="AC42" s="329"/>
      <c r="AD42" s="329"/>
      <c r="AE42" s="329"/>
    </row>
    <row r="43" spans="1:31" ht="16.2" customHeight="1">
      <c r="C43" s="329"/>
      <c r="D43" s="329"/>
      <c r="E43" s="329"/>
      <c r="F43" s="329"/>
      <c r="G43" s="295"/>
      <c r="H43" s="328"/>
      <c r="I43" s="329"/>
      <c r="J43" s="329"/>
      <c r="L43" s="329"/>
      <c r="M43" s="295"/>
      <c r="N43" s="328"/>
      <c r="O43" s="329"/>
      <c r="P43" s="329"/>
      <c r="Q43" s="329"/>
      <c r="R43" s="329"/>
      <c r="S43" s="295"/>
      <c r="T43" s="328"/>
      <c r="U43" s="329"/>
      <c r="V43" s="329"/>
      <c r="W43" s="329"/>
      <c r="X43" s="329"/>
      <c r="Y43" s="295"/>
      <c r="Z43" s="328"/>
      <c r="AA43" s="329"/>
      <c r="AB43" s="329"/>
      <c r="AC43" s="329"/>
      <c r="AD43" s="329"/>
      <c r="AE43" s="329"/>
    </row>
    <row r="44" spans="1:31" ht="16.2" customHeight="1">
      <c r="C44" s="329"/>
      <c r="D44" s="329"/>
      <c r="E44" s="329"/>
      <c r="F44" s="329"/>
      <c r="G44" s="295"/>
      <c r="H44" s="328"/>
      <c r="I44" s="329"/>
      <c r="J44" s="329"/>
      <c r="L44" s="329"/>
      <c r="M44" s="295"/>
      <c r="N44" s="328"/>
      <c r="O44" s="329"/>
      <c r="P44" s="329"/>
      <c r="Q44" s="329"/>
      <c r="R44" s="329"/>
      <c r="S44" s="295"/>
      <c r="T44" s="328"/>
      <c r="U44" s="329"/>
      <c r="V44" s="329"/>
      <c r="W44" s="329"/>
      <c r="X44" s="329"/>
      <c r="Y44" s="295"/>
      <c r="Z44" s="328"/>
      <c r="AA44" s="329"/>
      <c r="AB44" s="329"/>
      <c r="AC44" s="329"/>
      <c r="AD44" s="329"/>
      <c r="AE44" s="329"/>
    </row>
    <row r="45" spans="1:31" ht="16.2" customHeight="1">
      <c r="C45" s="329"/>
      <c r="D45" s="329"/>
      <c r="E45" s="329"/>
      <c r="F45" s="329"/>
      <c r="G45" s="295"/>
      <c r="H45" s="328"/>
      <c r="I45" s="329"/>
      <c r="L45" s="329"/>
      <c r="M45" s="295"/>
      <c r="N45" s="328"/>
      <c r="O45" s="329"/>
      <c r="P45" s="329"/>
      <c r="Q45" s="329"/>
      <c r="R45" s="329"/>
      <c r="S45" s="295"/>
      <c r="T45" s="328"/>
      <c r="U45" s="329"/>
      <c r="V45" s="329"/>
      <c r="W45" s="329"/>
      <c r="X45" s="329"/>
      <c r="Y45" s="295"/>
      <c r="Z45" s="328"/>
      <c r="AA45" s="329"/>
      <c r="AB45" s="329"/>
      <c r="AC45" s="329"/>
      <c r="AD45" s="329"/>
      <c r="AE45" s="329"/>
    </row>
    <row r="46" spans="1:31" ht="16.2" customHeight="1">
      <c r="C46" s="329"/>
      <c r="D46" s="329"/>
      <c r="E46" s="329"/>
      <c r="F46" s="329"/>
      <c r="G46" s="295"/>
      <c r="H46" s="328"/>
      <c r="I46" s="329"/>
      <c r="J46" s="329"/>
      <c r="L46" s="329"/>
      <c r="M46" s="295"/>
      <c r="N46" s="328"/>
      <c r="O46" s="329"/>
      <c r="P46" s="329"/>
      <c r="Q46" s="329"/>
      <c r="R46" s="329"/>
      <c r="S46" s="295"/>
      <c r="T46" s="328"/>
      <c r="U46" s="329"/>
      <c r="V46" s="329"/>
      <c r="W46" s="329"/>
      <c r="X46" s="329"/>
      <c r="Y46" s="295"/>
      <c r="Z46" s="328"/>
      <c r="AA46" s="329"/>
      <c r="AB46" s="329"/>
      <c r="AC46" s="329"/>
      <c r="AD46" s="329"/>
      <c r="AE46" s="329"/>
    </row>
    <row r="47" spans="1:31" ht="16.2" customHeight="1">
      <c r="C47" s="329"/>
      <c r="D47" s="329"/>
      <c r="E47" s="329"/>
      <c r="F47" s="329"/>
      <c r="G47" s="295"/>
      <c r="H47" s="328"/>
      <c r="I47" s="329"/>
      <c r="J47" s="329"/>
      <c r="K47" s="345"/>
      <c r="L47" s="329"/>
      <c r="M47" s="295"/>
      <c r="N47" s="328"/>
      <c r="O47" s="329"/>
      <c r="P47" s="329"/>
      <c r="Q47" s="329"/>
      <c r="R47" s="329"/>
      <c r="S47" s="295"/>
      <c r="T47" s="328"/>
      <c r="U47" s="329"/>
      <c r="V47" s="329"/>
      <c r="W47" s="329"/>
      <c r="X47" s="329"/>
      <c r="Y47" s="295"/>
      <c r="Z47" s="328"/>
      <c r="AA47" s="329"/>
      <c r="AB47" s="329"/>
      <c r="AC47" s="329"/>
      <c r="AD47" s="329"/>
      <c r="AE47" s="329"/>
    </row>
    <row r="48" spans="1:31" ht="16.2" customHeight="1">
      <c r="C48" s="329"/>
      <c r="D48" s="329"/>
      <c r="E48" s="329"/>
      <c r="F48" s="329"/>
      <c r="G48" s="295"/>
      <c r="H48" s="328"/>
      <c r="I48" s="329"/>
      <c r="J48" s="329"/>
      <c r="K48" s="345"/>
      <c r="L48" s="329"/>
      <c r="M48" s="295"/>
      <c r="N48" s="328"/>
      <c r="O48" s="329"/>
      <c r="P48" s="329"/>
      <c r="Q48" s="329"/>
      <c r="R48" s="329"/>
      <c r="S48" s="295"/>
      <c r="T48" s="328"/>
      <c r="U48" s="329"/>
      <c r="V48" s="329"/>
      <c r="W48" s="329"/>
      <c r="X48" s="329"/>
      <c r="Y48" s="295"/>
      <c r="Z48" s="328"/>
      <c r="AA48" s="329"/>
      <c r="AB48" s="329"/>
      <c r="AC48" s="329"/>
      <c r="AD48" s="329"/>
      <c r="AE48" s="329"/>
    </row>
    <row r="49" spans="3:31" ht="16.2" customHeight="1">
      <c r="C49" s="329"/>
      <c r="D49" s="329"/>
      <c r="E49" s="329"/>
      <c r="F49" s="329"/>
      <c r="G49" s="295"/>
      <c r="H49" s="328"/>
      <c r="I49" s="329"/>
      <c r="J49" s="329"/>
      <c r="K49" s="345"/>
      <c r="L49" s="329"/>
      <c r="M49" s="295"/>
      <c r="N49" s="328"/>
      <c r="O49" s="329"/>
      <c r="P49" s="329"/>
      <c r="Q49" s="329"/>
      <c r="R49" s="329"/>
      <c r="S49" s="295"/>
      <c r="T49" s="328"/>
      <c r="U49" s="329"/>
      <c r="V49" s="329"/>
      <c r="W49" s="329"/>
      <c r="X49" s="329"/>
      <c r="Y49" s="295"/>
      <c r="Z49" s="328"/>
      <c r="AA49" s="329"/>
      <c r="AB49" s="329"/>
      <c r="AC49" s="329"/>
      <c r="AD49" s="329"/>
      <c r="AE49" s="329"/>
    </row>
    <row r="50" spans="3:31" ht="16.2" customHeight="1">
      <c r="C50" s="329"/>
      <c r="D50" s="329"/>
      <c r="E50" s="329"/>
      <c r="F50" s="329"/>
      <c r="G50" s="295"/>
      <c r="H50" s="328"/>
      <c r="I50" s="329"/>
      <c r="J50" s="329"/>
      <c r="K50" s="345"/>
      <c r="L50" s="329"/>
      <c r="M50" s="295"/>
      <c r="N50" s="328"/>
      <c r="O50" s="329"/>
      <c r="P50" s="329"/>
      <c r="Q50" s="329"/>
      <c r="R50" s="329"/>
      <c r="S50" s="295"/>
      <c r="T50" s="328"/>
      <c r="U50" s="329"/>
      <c r="V50" s="329"/>
      <c r="W50" s="329"/>
      <c r="X50" s="329"/>
      <c r="Y50" s="295"/>
      <c r="Z50" s="328"/>
      <c r="AA50" s="329"/>
      <c r="AB50" s="329"/>
      <c r="AC50" s="329"/>
      <c r="AD50" s="329"/>
      <c r="AE50" s="329"/>
    </row>
    <row r="51" spans="3:31" ht="16.2" customHeight="1">
      <c r="C51" s="329"/>
      <c r="D51" s="329"/>
      <c r="E51" s="329"/>
      <c r="F51" s="329"/>
      <c r="G51" s="295"/>
      <c r="H51" s="328"/>
      <c r="I51" s="329"/>
      <c r="J51" s="329"/>
      <c r="K51" s="345"/>
      <c r="L51" s="329"/>
      <c r="M51" s="295"/>
      <c r="N51" s="328"/>
      <c r="O51" s="329"/>
      <c r="P51" s="329"/>
      <c r="Q51" s="329"/>
      <c r="R51" s="329"/>
      <c r="S51" s="295"/>
      <c r="T51" s="328"/>
      <c r="U51" s="329"/>
      <c r="V51" s="329"/>
      <c r="W51" s="329"/>
      <c r="X51" s="329"/>
      <c r="Y51" s="295"/>
      <c r="Z51" s="328"/>
      <c r="AA51" s="329"/>
      <c r="AB51" s="329"/>
      <c r="AC51" s="329"/>
      <c r="AD51" s="329"/>
      <c r="AE51" s="329"/>
    </row>
    <row r="52" spans="3:31" ht="16.2" customHeight="1">
      <c r="C52" s="329"/>
      <c r="D52" s="329"/>
      <c r="E52" s="329"/>
      <c r="F52" s="329"/>
      <c r="G52" s="295"/>
      <c r="H52" s="328"/>
      <c r="I52" s="329"/>
      <c r="J52" s="329"/>
      <c r="K52" s="345"/>
      <c r="L52" s="329"/>
      <c r="M52" s="295"/>
      <c r="N52" s="328"/>
      <c r="O52" s="329"/>
      <c r="P52" s="329"/>
      <c r="Q52" s="329"/>
      <c r="R52" s="329"/>
      <c r="S52" s="295"/>
      <c r="T52" s="328"/>
      <c r="U52" s="329"/>
      <c r="V52" s="329"/>
      <c r="W52" s="329"/>
      <c r="X52" s="329"/>
      <c r="Y52" s="295"/>
      <c r="Z52" s="328"/>
      <c r="AA52" s="329"/>
      <c r="AB52" s="329"/>
      <c r="AC52" s="329"/>
      <c r="AD52" s="329"/>
      <c r="AE52" s="329"/>
    </row>
    <row r="53" spans="3:31" ht="16.2" customHeight="1">
      <c r="C53" s="329"/>
      <c r="D53" s="329"/>
      <c r="E53" s="329"/>
      <c r="F53" s="329"/>
      <c r="G53" s="295"/>
      <c r="H53" s="328"/>
      <c r="I53" s="329"/>
      <c r="J53" s="329"/>
      <c r="K53" s="345"/>
      <c r="L53" s="329"/>
      <c r="M53" s="295"/>
      <c r="N53" s="328"/>
      <c r="O53" s="329"/>
      <c r="P53" s="329"/>
      <c r="Q53" s="329"/>
      <c r="R53" s="329"/>
      <c r="S53" s="295"/>
      <c r="T53" s="328"/>
      <c r="U53" s="329"/>
      <c r="V53" s="329"/>
      <c r="W53" s="329"/>
      <c r="X53" s="329"/>
      <c r="Y53" s="295"/>
      <c r="Z53" s="328"/>
      <c r="AA53" s="329"/>
      <c r="AB53" s="329"/>
      <c r="AC53" s="329"/>
      <c r="AD53" s="329"/>
      <c r="AE53" s="329"/>
    </row>
    <row r="54" spans="3:31" ht="16.2" customHeight="1">
      <c r="C54" s="329"/>
      <c r="D54" s="329"/>
      <c r="E54" s="329"/>
      <c r="F54" s="329"/>
      <c r="G54" s="295"/>
      <c r="H54" s="328"/>
      <c r="I54" s="329"/>
      <c r="J54" s="329"/>
      <c r="K54" s="345"/>
      <c r="L54" s="329"/>
      <c r="M54" s="295"/>
      <c r="N54" s="328"/>
      <c r="O54" s="329"/>
      <c r="P54" s="329"/>
      <c r="Q54" s="329"/>
      <c r="R54" s="329"/>
      <c r="S54" s="295"/>
      <c r="T54" s="328"/>
      <c r="U54" s="329"/>
      <c r="V54" s="329"/>
      <c r="W54" s="329"/>
      <c r="X54" s="329"/>
      <c r="Y54" s="295"/>
      <c r="Z54" s="328"/>
      <c r="AA54" s="329"/>
      <c r="AB54" s="329"/>
      <c r="AC54" s="329"/>
      <c r="AD54" s="329"/>
      <c r="AE54" s="329"/>
    </row>
    <row r="55" spans="3:31" ht="16.2" customHeight="1">
      <c r="C55" s="329"/>
      <c r="D55" s="329"/>
      <c r="E55" s="329"/>
      <c r="F55" s="329"/>
      <c r="G55" s="295"/>
      <c r="H55" s="328"/>
      <c r="I55" s="329"/>
      <c r="J55" s="329"/>
      <c r="K55" s="345"/>
      <c r="L55" s="329"/>
      <c r="M55" s="295"/>
      <c r="N55" s="328"/>
      <c r="O55" s="329"/>
      <c r="P55" s="329"/>
      <c r="Q55" s="329"/>
      <c r="R55" s="329"/>
      <c r="S55" s="295"/>
      <c r="T55" s="328"/>
      <c r="U55" s="329"/>
      <c r="V55" s="329"/>
      <c r="W55" s="329"/>
      <c r="X55" s="329"/>
      <c r="Y55" s="295"/>
      <c r="Z55" s="328"/>
      <c r="AA55" s="329"/>
      <c r="AB55" s="329"/>
      <c r="AC55" s="329"/>
      <c r="AD55" s="329"/>
      <c r="AE55" s="329"/>
    </row>
    <row r="56" spans="3:31" ht="16.2" customHeight="1">
      <c r="C56" s="329"/>
      <c r="D56" s="329"/>
      <c r="E56" s="329"/>
      <c r="F56" s="329"/>
      <c r="G56" s="295"/>
      <c r="H56" s="328"/>
      <c r="I56" s="329"/>
      <c r="J56" s="329"/>
      <c r="K56" s="345"/>
      <c r="L56" s="329"/>
      <c r="M56" s="295"/>
      <c r="N56" s="328"/>
      <c r="O56" s="329"/>
      <c r="P56" s="329"/>
      <c r="Q56" s="329"/>
      <c r="R56" s="329"/>
      <c r="S56" s="295"/>
      <c r="T56" s="328"/>
      <c r="U56" s="329"/>
      <c r="V56" s="329"/>
      <c r="W56" s="329"/>
      <c r="X56" s="329"/>
      <c r="Y56" s="295"/>
      <c r="Z56" s="328"/>
      <c r="AA56" s="329"/>
      <c r="AB56" s="329"/>
      <c r="AC56" s="329"/>
      <c r="AD56" s="329"/>
      <c r="AE56" s="329"/>
    </row>
    <row r="57" spans="3:31" ht="16.2" customHeight="1">
      <c r="C57" s="329"/>
      <c r="D57" s="329"/>
      <c r="E57" s="329"/>
      <c r="F57" s="329"/>
      <c r="G57" s="295"/>
      <c r="H57" s="328"/>
      <c r="I57" s="329"/>
      <c r="J57" s="329"/>
      <c r="K57" s="345"/>
      <c r="L57" s="329"/>
      <c r="M57" s="295"/>
      <c r="N57" s="328"/>
      <c r="O57" s="329"/>
      <c r="P57" s="329"/>
      <c r="Q57" s="329"/>
      <c r="R57" s="329"/>
      <c r="S57" s="295"/>
      <c r="T57" s="328"/>
      <c r="U57" s="329"/>
      <c r="V57" s="329"/>
      <c r="W57" s="329"/>
      <c r="X57" s="329"/>
      <c r="Y57" s="295"/>
      <c r="Z57" s="328"/>
      <c r="AA57" s="329"/>
      <c r="AB57" s="329"/>
      <c r="AC57" s="329"/>
      <c r="AD57" s="329"/>
      <c r="AE57" s="329"/>
    </row>
    <row r="58" spans="3:31" ht="16.2" customHeight="1">
      <c r="C58" s="329"/>
      <c r="D58" s="329"/>
      <c r="E58" s="329"/>
      <c r="F58" s="329"/>
      <c r="G58" s="295"/>
      <c r="H58" s="328"/>
      <c r="I58" s="329"/>
      <c r="J58" s="329"/>
      <c r="K58" s="345"/>
      <c r="L58" s="329"/>
      <c r="M58" s="295"/>
      <c r="N58" s="328"/>
      <c r="O58" s="329"/>
      <c r="P58" s="329"/>
      <c r="Q58" s="329"/>
      <c r="R58" s="329"/>
      <c r="S58" s="295"/>
      <c r="T58" s="328"/>
      <c r="U58" s="329"/>
      <c r="V58" s="329"/>
      <c r="W58" s="329"/>
      <c r="X58" s="329"/>
      <c r="Y58" s="295"/>
      <c r="Z58" s="328"/>
      <c r="AA58" s="329"/>
      <c r="AB58" s="329"/>
      <c r="AC58" s="329"/>
      <c r="AD58" s="329"/>
      <c r="AE58" s="329"/>
    </row>
    <row r="59" spans="3:31" ht="16.2" customHeight="1">
      <c r="C59" s="329"/>
      <c r="D59" s="329"/>
      <c r="E59" s="329"/>
      <c r="F59" s="329"/>
      <c r="G59" s="295"/>
      <c r="H59" s="328"/>
      <c r="I59" s="329"/>
      <c r="J59" s="329"/>
      <c r="K59" s="345"/>
      <c r="L59" s="329"/>
      <c r="M59" s="295"/>
      <c r="N59" s="328"/>
      <c r="O59" s="329"/>
      <c r="P59" s="329"/>
      <c r="Q59" s="329"/>
      <c r="R59" s="329"/>
      <c r="S59" s="295"/>
      <c r="T59" s="328"/>
      <c r="U59" s="329"/>
      <c r="V59" s="329"/>
      <c r="W59" s="329"/>
      <c r="X59" s="329"/>
      <c r="Y59" s="295"/>
      <c r="Z59" s="328"/>
      <c r="AA59" s="329"/>
      <c r="AB59" s="329"/>
      <c r="AC59" s="329"/>
      <c r="AD59" s="329"/>
      <c r="AE59" s="329"/>
    </row>
    <row r="60" spans="3:31" ht="16.2" customHeight="1">
      <c r="C60" s="329"/>
      <c r="D60" s="329"/>
      <c r="E60" s="329"/>
      <c r="F60" s="329"/>
      <c r="G60" s="295"/>
      <c r="H60" s="328"/>
      <c r="I60" s="329"/>
      <c r="J60" s="329"/>
      <c r="K60" s="345"/>
      <c r="L60" s="329"/>
      <c r="M60" s="295"/>
      <c r="N60" s="328"/>
      <c r="O60" s="329"/>
      <c r="P60" s="329"/>
      <c r="Q60" s="329"/>
      <c r="R60" s="329"/>
      <c r="S60" s="295"/>
      <c r="T60" s="328"/>
      <c r="U60" s="329"/>
      <c r="V60" s="329"/>
      <c r="W60" s="329"/>
      <c r="X60" s="329"/>
      <c r="Y60" s="295"/>
      <c r="Z60" s="328"/>
      <c r="AA60" s="329"/>
      <c r="AB60" s="329"/>
      <c r="AC60" s="329"/>
      <c r="AD60" s="329"/>
      <c r="AE60" s="329"/>
    </row>
    <row r="61" spans="3:31" ht="16.2" customHeight="1">
      <c r="C61" s="329"/>
      <c r="D61" s="329"/>
      <c r="E61" s="329"/>
      <c r="F61" s="329"/>
      <c r="G61" s="295"/>
      <c r="H61" s="328"/>
      <c r="I61" s="329"/>
      <c r="J61" s="329"/>
      <c r="K61" s="345"/>
      <c r="L61" s="329"/>
      <c r="M61" s="295"/>
      <c r="N61" s="328"/>
      <c r="O61" s="329"/>
      <c r="P61" s="329"/>
      <c r="Q61" s="329"/>
      <c r="R61" s="329"/>
      <c r="S61" s="295"/>
      <c r="T61" s="328"/>
      <c r="U61" s="329"/>
      <c r="V61" s="329"/>
      <c r="W61" s="329"/>
      <c r="X61" s="329"/>
      <c r="Y61" s="295"/>
      <c r="Z61" s="328"/>
      <c r="AA61" s="329"/>
      <c r="AB61" s="329"/>
      <c r="AC61" s="329"/>
      <c r="AD61" s="329"/>
      <c r="AE61" s="329"/>
    </row>
    <row r="62" spans="3:31" ht="16.2" customHeight="1">
      <c r="C62" s="329"/>
      <c r="D62" s="329"/>
      <c r="E62" s="329"/>
      <c r="F62" s="329"/>
      <c r="G62" s="295"/>
      <c r="H62" s="328"/>
      <c r="I62" s="329"/>
      <c r="J62" s="329"/>
      <c r="K62" s="345"/>
      <c r="L62" s="329"/>
      <c r="M62" s="295"/>
      <c r="N62" s="328"/>
      <c r="O62" s="329"/>
      <c r="P62" s="329"/>
      <c r="Q62" s="329"/>
      <c r="R62" s="329"/>
      <c r="S62" s="295"/>
      <c r="T62" s="328"/>
      <c r="U62" s="329"/>
      <c r="V62" s="329"/>
      <c r="W62" s="329"/>
      <c r="X62" s="329"/>
      <c r="Y62" s="295"/>
      <c r="Z62" s="328"/>
      <c r="AA62" s="329"/>
      <c r="AB62" s="329"/>
      <c r="AC62" s="329"/>
      <c r="AD62" s="329"/>
      <c r="AE62" s="329"/>
    </row>
    <row r="63" spans="3:31" ht="16.2" customHeight="1">
      <c r="C63" s="329"/>
      <c r="D63" s="329"/>
      <c r="E63" s="329"/>
      <c r="F63" s="329"/>
      <c r="G63" s="295"/>
      <c r="H63" s="328"/>
      <c r="I63" s="329"/>
      <c r="J63" s="329"/>
      <c r="K63" s="345"/>
      <c r="L63" s="329"/>
      <c r="M63" s="295"/>
      <c r="N63" s="328"/>
      <c r="O63" s="329"/>
      <c r="P63" s="329"/>
      <c r="Q63" s="329"/>
      <c r="R63" s="329"/>
      <c r="S63" s="295"/>
      <c r="T63" s="328"/>
      <c r="U63" s="329"/>
      <c r="V63" s="329"/>
      <c r="W63" s="329"/>
      <c r="X63" s="329"/>
      <c r="Y63" s="295"/>
      <c r="Z63" s="328"/>
      <c r="AA63" s="329"/>
      <c r="AB63" s="329"/>
      <c r="AC63" s="329"/>
      <c r="AD63" s="329"/>
      <c r="AE63" s="329"/>
    </row>
    <row r="64" spans="3:31" ht="16.2" customHeight="1">
      <c r="C64" s="329"/>
      <c r="D64" s="329"/>
      <c r="E64" s="329"/>
      <c r="F64" s="329"/>
      <c r="G64" s="295"/>
      <c r="H64" s="328"/>
      <c r="I64" s="329"/>
      <c r="J64" s="329"/>
      <c r="K64" s="345"/>
      <c r="L64" s="329"/>
      <c r="M64" s="295"/>
      <c r="N64" s="328"/>
      <c r="O64" s="329"/>
      <c r="P64" s="329"/>
      <c r="Q64" s="329"/>
      <c r="R64" s="329"/>
      <c r="S64" s="295"/>
      <c r="T64" s="328"/>
      <c r="U64" s="329"/>
      <c r="V64" s="329"/>
      <c r="W64" s="329"/>
      <c r="X64" s="329"/>
      <c r="Y64" s="295"/>
      <c r="Z64" s="328"/>
      <c r="AA64" s="329"/>
      <c r="AB64" s="329"/>
      <c r="AC64" s="329"/>
      <c r="AD64" s="329"/>
      <c r="AE64" s="329"/>
    </row>
    <row r="65" spans="3:31" ht="16.2" customHeight="1">
      <c r="C65" s="329"/>
      <c r="D65" s="329"/>
      <c r="E65" s="329"/>
      <c r="F65" s="329"/>
      <c r="G65" s="295"/>
      <c r="H65" s="328"/>
      <c r="I65" s="329"/>
      <c r="J65" s="329"/>
      <c r="K65" s="345"/>
      <c r="L65" s="329"/>
      <c r="M65" s="295"/>
      <c r="N65" s="328"/>
      <c r="O65" s="329"/>
      <c r="P65" s="329"/>
      <c r="Q65" s="329"/>
      <c r="R65" s="329"/>
      <c r="S65" s="295"/>
      <c r="T65" s="328"/>
      <c r="U65" s="329"/>
      <c r="V65" s="329"/>
      <c r="W65" s="329"/>
      <c r="X65" s="329"/>
      <c r="Y65" s="295"/>
      <c r="Z65" s="328"/>
      <c r="AA65" s="329"/>
      <c r="AB65" s="329"/>
      <c r="AC65" s="329"/>
      <c r="AD65" s="329"/>
      <c r="AE65" s="329"/>
    </row>
    <row r="66" spans="3:31" ht="16.2" customHeight="1">
      <c r="C66" s="329"/>
      <c r="D66" s="329"/>
      <c r="E66" s="329"/>
      <c r="F66" s="329"/>
      <c r="G66" s="295"/>
      <c r="H66" s="328"/>
      <c r="I66" s="329"/>
      <c r="J66" s="329"/>
      <c r="K66" s="345"/>
      <c r="L66" s="329"/>
      <c r="M66" s="295"/>
      <c r="N66" s="328"/>
      <c r="O66" s="329"/>
      <c r="P66" s="329"/>
      <c r="Q66" s="329"/>
      <c r="R66" s="329"/>
      <c r="S66" s="295"/>
      <c r="T66" s="328"/>
      <c r="U66" s="329"/>
      <c r="V66" s="329"/>
      <c r="W66" s="329"/>
      <c r="X66" s="329"/>
      <c r="Y66" s="295"/>
      <c r="Z66" s="328"/>
      <c r="AA66" s="329"/>
      <c r="AB66" s="329"/>
      <c r="AC66" s="329"/>
      <c r="AD66" s="329"/>
      <c r="AE66" s="329"/>
    </row>
    <row r="67" spans="3:31" ht="16.2" customHeight="1">
      <c r="C67" s="329"/>
      <c r="D67" s="329"/>
      <c r="E67" s="329"/>
      <c r="F67" s="329"/>
      <c r="G67" s="295"/>
      <c r="H67" s="328"/>
      <c r="I67" s="329"/>
      <c r="J67" s="329"/>
      <c r="K67" s="345"/>
      <c r="L67" s="329"/>
      <c r="M67" s="295"/>
      <c r="N67" s="328"/>
      <c r="O67" s="329"/>
      <c r="P67" s="329"/>
      <c r="Q67" s="329"/>
      <c r="R67" s="329"/>
      <c r="S67" s="295"/>
      <c r="T67" s="328"/>
      <c r="U67" s="329"/>
      <c r="V67" s="329"/>
      <c r="W67" s="329"/>
      <c r="X67" s="329"/>
      <c r="Y67" s="295"/>
      <c r="Z67" s="328"/>
      <c r="AA67" s="329"/>
      <c r="AB67" s="329"/>
      <c r="AC67" s="329"/>
      <c r="AD67" s="329"/>
      <c r="AE67" s="329"/>
    </row>
    <row r="68" spans="3:31" ht="16.2" customHeight="1">
      <c r="C68" s="329"/>
      <c r="D68" s="329"/>
      <c r="E68" s="329"/>
      <c r="F68" s="329"/>
      <c r="G68" s="295"/>
      <c r="H68" s="328"/>
      <c r="I68" s="329"/>
      <c r="J68" s="329"/>
      <c r="K68" s="345"/>
      <c r="L68" s="329"/>
      <c r="M68" s="295"/>
      <c r="N68" s="328"/>
      <c r="O68" s="329"/>
      <c r="P68" s="329"/>
      <c r="Q68" s="329"/>
      <c r="R68" s="329"/>
      <c r="S68" s="295"/>
      <c r="T68" s="328"/>
      <c r="U68" s="329"/>
      <c r="V68" s="329"/>
      <c r="W68" s="329"/>
      <c r="X68" s="329"/>
      <c r="Y68" s="295"/>
      <c r="Z68" s="328"/>
      <c r="AA68" s="329"/>
      <c r="AB68" s="329"/>
      <c r="AC68" s="329"/>
      <c r="AD68" s="329"/>
      <c r="AE68" s="329"/>
    </row>
    <row r="69" spans="3:31" ht="16.2" customHeight="1">
      <c r="C69" s="329"/>
      <c r="D69" s="329"/>
      <c r="E69" s="329"/>
      <c r="F69" s="329"/>
      <c r="G69" s="295"/>
      <c r="H69" s="328"/>
      <c r="I69" s="329"/>
      <c r="J69" s="329"/>
      <c r="K69" s="345"/>
      <c r="L69" s="329"/>
      <c r="M69" s="295"/>
      <c r="N69" s="328"/>
      <c r="O69" s="329"/>
      <c r="P69" s="329"/>
      <c r="Q69" s="329"/>
      <c r="R69" s="329"/>
      <c r="S69" s="295"/>
      <c r="T69" s="328"/>
      <c r="U69" s="329"/>
      <c r="V69" s="329"/>
      <c r="W69" s="329"/>
      <c r="X69" s="329"/>
      <c r="Y69" s="295"/>
      <c r="Z69" s="328"/>
      <c r="AA69" s="329"/>
      <c r="AB69" s="329"/>
      <c r="AC69" s="329"/>
      <c r="AD69" s="329"/>
      <c r="AE69" s="329"/>
    </row>
    <row r="70" spans="3:31" ht="16.2" customHeight="1">
      <c r="C70" s="329"/>
      <c r="D70" s="329"/>
      <c r="E70" s="329"/>
      <c r="F70" s="329"/>
      <c r="G70" s="295"/>
      <c r="H70" s="328"/>
      <c r="I70" s="329"/>
      <c r="J70" s="329"/>
      <c r="K70" s="345"/>
      <c r="L70" s="329"/>
      <c r="M70" s="295"/>
      <c r="N70" s="328"/>
      <c r="O70" s="329"/>
      <c r="P70" s="329"/>
      <c r="Q70" s="329"/>
      <c r="R70" s="329"/>
      <c r="S70" s="295"/>
      <c r="T70" s="328"/>
      <c r="U70" s="329"/>
      <c r="V70" s="329"/>
      <c r="W70" s="329"/>
      <c r="X70" s="329"/>
      <c r="Y70" s="295"/>
      <c r="Z70" s="328"/>
      <c r="AA70" s="329"/>
      <c r="AB70" s="329"/>
      <c r="AC70" s="329"/>
      <c r="AD70" s="329"/>
      <c r="AE70" s="329"/>
    </row>
    <row r="71" spans="3:31" ht="16.2" customHeight="1">
      <c r="C71" s="329"/>
      <c r="D71" s="329"/>
      <c r="E71" s="329"/>
      <c r="F71" s="329"/>
      <c r="G71" s="295"/>
      <c r="H71" s="328"/>
      <c r="I71" s="329"/>
      <c r="K71" s="345"/>
      <c r="L71" s="329"/>
      <c r="M71" s="295"/>
      <c r="N71" s="328"/>
      <c r="O71" s="329"/>
      <c r="P71" s="329"/>
      <c r="Q71" s="329"/>
      <c r="R71" s="329"/>
      <c r="S71" s="295"/>
      <c r="T71" s="328"/>
      <c r="U71" s="329"/>
      <c r="V71" s="329"/>
      <c r="W71" s="329"/>
      <c r="X71" s="329"/>
      <c r="Y71" s="295"/>
      <c r="Z71" s="328"/>
      <c r="AA71" s="329"/>
      <c r="AB71" s="329"/>
      <c r="AC71" s="329"/>
      <c r="AD71" s="329"/>
      <c r="AE71" s="329"/>
    </row>
  </sheetData>
  <sheetProtection formatCells="0"/>
  <mergeCells count="14">
    <mergeCell ref="AA7:AB8"/>
    <mergeCell ref="AA10:AD10"/>
    <mergeCell ref="W7:X7"/>
    <mergeCell ref="C2:F3"/>
    <mergeCell ref="I10:L10"/>
    <mergeCell ref="W5:X5"/>
    <mergeCell ref="C10:F10"/>
    <mergeCell ref="O10:R10"/>
    <mergeCell ref="U10:X10"/>
    <mergeCell ref="D5:L6"/>
    <mergeCell ref="D7:L8"/>
    <mergeCell ref="P5:V6"/>
    <mergeCell ref="P7:Q8"/>
    <mergeCell ref="AA5:AC6"/>
  </mergeCells>
  <phoneticPr fontId="2"/>
  <conditionalFormatting sqref="F13 L13:L19 R13:R17 X13:X19 F25:F27 L25:L28 R25 X25:X27 F34 AD13:AD17">
    <cfRule type="cellIs" dxfId="89" priority="24" operator="greaterThan">
      <formula>D13</formula>
    </cfRule>
  </conditionalFormatting>
  <conditionalFormatting sqref="AD25:AD26">
    <cfRule type="cellIs" dxfId="88" priority="28" operator="greaterThan">
      <formula>AB25</formula>
    </cfRule>
  </conditionalFormatting>
  <hyperlinks>
    <hyperlink ref="C2:F3" location="提案表紙!A1" display="兵庫県折込資料表　" xr:uid="{00000000-0004-0000-06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3" orientation="landscape" horizontalDpi="300" verticalDpi="300" r:id="rId1"/>
  <headerFooter alignWithMargins="0">
    <oddFooter xml:space="preserve">&amp;L宝塚市・芦屋市・川辺郡&amp;RＰ－０３／２３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F6F6F6"/>
    <pageSetUpPr fitToPage="1"/>
  </sheetPr>
  <dimension ref="A1:AE73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33203125" style="50" customWidth="1"/>
    <col min="6" max="6" width="8.77734375" style="50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4" customWidth="1"/>
    <col min="12" max="12" width="8.77734375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customWidth="1"/>
    <col min="30" max="30" width="8.77734375" customWidth="1"/>
    <col min="31" max="31" width="9.44140625" bestFit="1" customWidth="1"/>
  </cols>
  <sheetData>
    <row r="1" spans="1:31" ht="14.1" hidden="1" customHeight="1">
      <c r="A1" s="166" t="s">
        <v>313</v>
      </c>
      <c r="B1" s="167" t="s">
        <v>314</v>
      </c>
      <c r="E1"/>
      <c r="F1" s="72" t="s">
        <v>315</v>
      </c>
      <c r="G1" s="166" t="s">
        <v>313</v>
      </c>
      <c r="H1" s="167" t="s">
        <v>314</v>
      </c>
      <c r="L1" s="72" t="s">
        <v>315</v>
      </c>
      <c r="M1" s="166" t="s">
        <v>313</v>
      </c>
      <c r="N1" s="167" t="s">
        <v>314</v>
      </c>
      <c r="R1" s="72" t="s">
        <v>315</v>
      </c>
      <c r="S1" s="166" t="s">
        <v>313</v>
      </c>
      <c r="T1" s="167" t="s">
        <v>314</v>
      </c>
      <c r="X1" s="72" t="s">
        <v>315</v>
      </c>
      <c r="Y1" s="166" t="s">
        <v>313</v>
      </c>
      <c r="Z1" s="167" t="s">
        <v>314</v>
      </c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W2" t="s">
        <v>1073</v>
      </c>
      <c r="Y2"/>
      <c r="Z2"/>
    </row>
    <row r="3" spans="1:31" ht="13.2" customHeight="1">
      <c r="C3" s="933"/>
      <c r="D3" s="933"/>
      <c r="E3" s="933"/>
      <c r="F3" s="933"/>
      <c r="I3" s="121" t="s">
        <v>486</v>
      </c>
      <c r="W3" t="s">
        <v>1075</v>
      </c>
      <c r="Y3"/>
      <c r="Z3"/>
    </row>
    <row r="4" spans="1:31" ht="13.2" customHeight="1">
      <c r="C4" t="s">
        <v>341</v>
      </c>
      <c r="E4"/>
      <c r="F4"/>
      <c r="I4" s="288">
        <v>45717</v>
      </c>
      <c r="J4" s="284" t="s">
        <v>603</v>
      </c>
      <c r="K4" t="s">
        <v>229</v>
      </c>
      <c r="W4" t="s">
        <v>1072</v>
      </c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295</v>
      </c>
      <c r="P7" s="944">
        <f>提案表紙!H10</f>
        <v>0</v>
      </c>
      <c r="Q7" s="945"/>
      <c r="R7" s="76" t="s">
        <v>162</v>
      </c>
      <c r="T7" s="175"/>
      <c r="U7" s="563">
        <f>SUM(AE29)</f>
        <v>0</v>
      </c>
      <c r="V7" s="57"/>
      <c r="W7" s="934" t="s">
        <v>388</v>
      </c>
      <c r="X7" s="935"/>
      <c r="Z7" s="175"/>
      <c r="AA7" s="928"/>
      <c r="AB7" s="928"/>
      <c r="AC7" s="281"/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29"/>
      <c r="AB8" s="929"/>
      <c r="AC8" s="294"/>
      <c r="AD8" s="294"/>
      <c r="AE8" s="296"/>
    </row>
    <row r="9" spans="1:31" ht="13.2" customHeight="1">
      <c r="E9"/>
      <c r="F9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459">
        <v>24</v>
      </c>
      <c r="C12" s="71" t="s">
        <v>79</v>
      </c>
      <c r="D12" s="53" ph="1"/>
      <c r="E12" s="39"/>
      <c r="F12" s="37"/>
      <c r="G12" s="166">
        <v>2</v>
      </c>
      <c r="H12" s="201">
        <v>24</v>
      </c>
      <c r="I12" s="52"/>
      <c r="J12" s="35"/>
      <c r="K12" s="36"/>
      <c r="L12" s="35"/>
      <c r="M12" s="166">
        <v>2</v>
      </c>
      <c r="N12" s="201">
        <v>24</v>
      </c>
      <c r="O12" s="52"/>
      <c r="P12" s="35"/>
      <c r="Q12" s="36"/>
      <c r="R12" s="35"/>
      <c r="S12" s="166">
        <v>2</v>
      </c>
      <c r="T12" s="201">
        <v>24</v>
      </c>
      <c r="U12" s="52"/>
      <c r="V12" s="35"/>
      <c r="W12" s="36"/>
      <c r="X12" s="35"/>
      <c r="Y12" s="166">
        <v>2</v>
      </c>
      <c r="Z12" s="201">
        <v>24</v>
      </c>
      <c r="AA12" s="52"/>
      <c r="AB12" s="35"/>
      <c r="AC12" s="36"/>
      <c r="AD12" s="35"/>
      <c r="AE12" s="37"/>
    </row>
    <row r="13" spans="1:31" ht="16.2" customHeight="1">
      <c r="A13" s="166">
        <v>3</v>
      </c>
      <c r="B13" s="167">
        <v>12409</v>
      </c>
      <c r="C13" s="19" t="s">
        <v>932</v>
      </c>
      <c r="D13" s="681">
        <v>2250</v>
      </c>
      <c r="E13" s="239"/>
      <c r="F13" s="202"/>
      <c r="G13" s="166">
        <v>3</v>
      </c>
      <c r="H13" s="167">
        <v>22401</v>
      </c>
      <c r="I13" s="20" t="s">
        <v>1115</v>
      </c>
      <c r="J13" s="3">
        <v>4350</v>
      </c>
      <c r="K13" s="239"/>
      <c r="L13" s="253"/>
      <c r="M13" s="166">
        <v>3</v>
      </c>
      <c r="N13" s="167">
        <v>32404</v>
      </c>
      <c r="O13" s="561" t="s">
        <v>1180</v>
      </c>
      <c r="P13" s="3">
        <v>2100</v>
      </c>
      <c r="Q13" s="224"/>
      <c r="R13" s="214"/>
      <c r="S13" s="166">
        <v>3</v>
      </c>
      <c r="T13" s="167">
        <v>42403</v>
      </c>
      <c r="U13" s="20" t="s">
        <v>610</v>
      </c>
      <c r="V13" s="117">
        <v>4350</v>
      </c>
      <c r="W13" s="239"/>
      <c r="X13" s="253"/>
      <c r="Y13" s="166">
        <v>3</v>
      </c>
      <c r="Z13" s="167">
        <v>52401</v>
      </c>
      <c r="AA13" s="20" t="s">
        <v>346</v>
      </c>
      <c r="AB13" s="117">
        <v>1100</v>
      </c>
      <c r="AC13" s="239"/>
      <c r="AD13" s="253"/>
      <c r="AE13" s="308"/>
    </row>
    <row r="14" spans="1:31" ht="16.2" customHeight="1">
      <c r="A14" s="166">
        <v>3</v>
      </c>
      <c r="C14" s="20"/>
      <c r="D14" s="676"/>
      <c r="E14" s="224"/>
      <c r="F14" s="214"/>
      <c r="G14" s="166">
        <v>3</v>
      </c>
      <c r="H14" s="167">
        <v>22402</v>
      </c>
      <c r="I14" s="20" t="s">
        <v>1114</v>
      </c>
      <c r="J14" s="3">
        <v>2750</v>
      </c>
      <c r="K14" s="224"/>
      <c r="L14" s="214"/>
      <c r="M14" s="166">
        <v>3</v>
      </c>
      <c r="N14" s="167">
        <v>32406</v>
      </c>
      <c r="O14" s="74" t="s">
        <v>1035</v>
      </c>
      <c r="P14" s="3">
        <v>2050</v>
      </c>
      <c r="Q14" s="224"/>
      <c r="R14" s="214"/>
      <c r="S14" s="166">
        <v>3</v>
      </c>
      <c r="T14" s="167">
        <v>42404</v>
      </c>
      <c r="U14" s="20" t="s">
        <v>614</v>
      </c>
      <c r="V14" s="3">
        <v>3550</v>
      </c>
      <c r="W14" s="224"/>
      <c r="X14" s="214"/>
      <c r="Y14" s="166">
        <v>3</v>
      </c>
      <c r="Z14" s="167">
        <v>52402</v>
      </c>
      <c r="AA14" s="20" t="s">
        <v>249</v>
      </c>
      <c r="AB14" s="117">
        <v>500</v>
      </c>
      <c r="AC14" s="224"/>
      <c r="AD14" s="214"/>
      <c r="AE14" s="309"/>
    </row>
    <row r="15" spans="1:31" ht="16.2" customHeight="1">
      <c r="A15" s="166">
        <v>3</v>
      </c>
      <c r="C15" s="20"/>
      <c r="D15" s="676"/>
      <c r="E15" s="224"/>
      <c r="F15" s="214"/>
      <c r="G15" s="166">
        <v>3</v>
      </c>
      <c r="H15" s="167">
        <v>22403</v>
      </c>
      <c r="I15" s="700" t="s">
        <v>1116</v>
      </c>
      <c r="J15" s="3">
        <v>1850</v>
      </c>
      <c r="K15" s="224"/>
      <c r="L15" s="214"/>
      <c r="M15" s="166">
        <v>3</v>
      </c>
      <c r="N15" s="167">
        <v>32407</v>
      </c>
      <c r="O15" s="20" t="s">
        <v>1078</v>
      </c>
      <c r="P15" s="3">
        <v>1100</v>
      </c>
      <c r="Q15" s="224"/>
      <c r="R15" s="214"/>
      <c r="S15" s="166">
        <v>3</v>
      </c>
      <c r="T15" s="167">
        <v>42407</v>
      </c>
      <c r="U15" s="20" t="s">
        <v>611</v>
      </c>
      <c r="V15" s="3">
        <v>2700</v>
      </c>
      <c r="W15" s="224"/>
      <c r="X15" s="214"/>
      <c r="Y15" s="166">
        <v>3</v>
      </c>
      <c r="Z15" s="167">
        <v>52403</v>
      </c>
      <c r="AA15" s="20" t="s">
        <v>247</v>
      </c>
      <c r="AB15" s="676" t="s">
        <v>902</v>
      </c>
      <c r="AC15" s="224"/>
      <c r="AD15" s="214"/>
      <c r="AE15" s="309"/>
    </row>
    <row r="16" spans="1:31" ht="16.2" customHeight="1">
      <c r="A16" s="166">
        <v>3</v>
      </c>
      <c r="C16" s="20"/>
      <c r="D16" s="676"/>
      <c r="E16" s="224"/>
      <c r="F16" s="214"/>
      <c r="G16" s="166">
        <v>3</v>
      </c>
      <c r="H16" s="167">
        <v>22404</v>
      </c>
      <c r="I16" s="700" t="s">
        <v>1156</v>
      </c>
      <c r="J16" s="3">
        <v>1750</v>
      </c>
      <c r="K16" s="224"/>
      <c r="L16" s="214"/>
      <c r="M16" s="166">
        <v>3</v>
      </c>
      <c r="N16" s="167">
        <v>32410</v>
      </c>
      <c r="O16" s="700" t="s">
        <v>1049</v>
      </c>
      <c r="P16" s="3">
        <v>2100</v>
      </c>
      <c r="Q16" s="224"/>
      <c r="R16" s="214"/>
      <c r="S16" s="166">
        <v>3</v>
      </c>
      <c r="T16" s="167">
        <v>42409</v>
      </c>
      <c r="U16" s="20" t="s">
        <v>615</v>
      </c>
      <c r="V16" s="3">
        <v>1850</v>
      </c>
      <c r="W16" s="224"/>
      <c r="X16" s="214"/>
      <c r="Y16" s="166">
        <v>3</v>
      </c>
      <c r="Z16" s="167">
        <v>52404</v>
      </c>
      <c r="AA16" s="20" t="s">
        <v>1208</v>
      </c>
      <c r="AB16" s="117">
        <v>850</v>
      </c>
      <c r="AC16" s="224"/>
      <c r="AD16" s="214"/>
      <c r="AE16" s="309"/>
    </row>
    <row r="17" spans="1:31" ht="16.2" customHeight="1">
      <c r="A17" s="166">
        <v>3</v>
      </c>
      <c r="C17" s="438"/>
      <c r="D17" s="3"/>
      <c r="E17" s="224"/>
      <c r="F17" s="214"/>
      <c r="G17" s="166">
        <v>3</v>
      </c>
      <c r="H17" s="167">
        <v>22405</v>
      </c>
      <c r="I17" s="700" t="s">
        <v>1183</v>
      </c>
      <c r="J17" s="117">
        <v>4500</v>
      </c>
      <c r="K17" s="224"/>
      <c r="L17" s="214"/>
      <c r="M17" s="166">
        <v>3</v>
      </c>
      <c r="O17" s="20"/>
      <c r="P17" s="773"/>
      <c r="Q17" s="226"/>
      <c r="R17" s="761"/>
      <c r="S17" s="166">
        <v>3</v>
      </c>
      <c r="T17" s="167">
        <v>42411</v>
      </c>
      <c r="U17" s="20" t="s">
        <v>612</v>
      </c>
      <c r="V17" s="3">
        <v>1400</v>
      </c>
      <c r="W17" s="224"/>
      <c r="X17" s="214"/>
      <c r="Y17" s="166">
        <v>3</v>
      </c>
      <c r="Z17" s="167">
        <v>52413</v>
      </c>
      <c r="AA17" s="20" t="s">
        <v>1052</v>
      </c>
      <c r="AB17" s="676" t="s">
        <v>902</v>
      </c>
      <c r="AC17" s="224"/>
      <c r="AD17" s="214"/>
      <c r="AE17" s="309"/>
    </row>
    <row r="18" spans="1:31" ht="16.2" customHeight="1">
      <c r="A18" s="166">
        <v>3</v>
      </c>
      <c r="C18" s="438"/>
      <c r="D18" s="3"/>
      <c r="E18" s="224"/>
      <c r="F18" s="214"/>
      <c r="G18" s="166">
        <v>3</v>
      </c>
      <c r="H18" s="167">
        <v>22406</v>
      </c>
      <c r="I18" s="20" t="s">
        <v>1117</v>
      </c>
      <c r="J18" s="3">
        <v>4400</v>
      </c>
      <c r="K18" s="224"/>
      <c r="L18" s="214"/>
      <c r="M18" s="166">
        <v>3</v>
      </c>
      <c r="O18" s="20"/>
      <c r="P18" s="676"/>
      <c r="Q18" s="224"/>
      <c r="R18" s="214"/>
      <c r="S18" s="166">
        <v>3</v>
      </c>
      <c r="T18" s="167">
        <v>42412</v>
      </c>
      <c r="U18" s="20" t="s">
        <v>250</v>
      </c>
      <c r="V18" s="3">
        <v>2900</v>
      </c>
      <c r="W18" s="224"/>
      <c r="X18" s="214"/>
      <c r="Y18" s="166">
        <v>3</v>
      </c>
      <c r="Z18" s="167">
        <v>52405</v>
      </c>
      <c r="AA18" s="20" t="s">
        <v>392</v>
      </c>
      <c r="AB18" s="676" t="s">
        <v>902</v>
      </c>
      <c r="AC18" s="224"/>
      <c r="AD18" s="214"/>
      <c r="AE18" s="309"/>
    </row>
    <row r="19" spans="1:31" ht="16.2" customHeight="1">
      <c r="A19" s="166">
        <v>3</v>
      </c>
      <c r="C19" s="438"/>
      <c r="D19" s="3"/>
      <c r="E19" s="224"/>
      <c r="F19" s="214"/>
      <c r="G19" s="166">
        <v>3</v>
      </c>
      <c r="H19" s="167">
        <v>22407</v>
      </c>
      <c r="I19" s="700" t="s">
        <v>1155</v>
      </c>
      <c r="J19" s="3">
        <v>3100</v>
      </c>
      <c r="K19" s="224"/>
      <c r="L19" s="214"/>
      <c r="M19" s="166">
        <v>3</v>
      </c>
      <c r="O19" s="20"/>
      <c r="P19" s="676"/>
      <c r="Q19" s="224"/>
      <c r="R19" s="214"/>
      <c r="S19" s="166">
        <v>3</v>
      </c>
      <c r="T19" s="167">
        <v>42414</v>
      </c>
      <c r="U19" s="703" t="s">
        <v>939</v>
      </c>
      <c r="V19" s="3">
        <v>5250</v>
      </c>
      <c r="W19" s="224"/>
      <c r="X19" s="214"/>
      <c r="Y19" s="166">
        <v>3</v>
      </c>
      <c r="Z19" s="167">
        <v>52406</v>
      </c>
      <c r="AA19" s="20" t="s">
        <v>1209</v>
      </c>
      <c r="AB19" s="117">
        <v>1000</v>
      </c>
      <c r="AC19" s="224"/>
      <c r="AD19" s="214"/>
      <c r="AE19" s="309"/>
    </row>
    <row r="20" spans="1:31" ht="16.2" customHeight="1">
      <c r="A20" s="166">
        <v>3</v>
      </c>
      <c r="C20" s="438"/>
      <c r="D20" s="3"/>
      <c r="E20" s="224"/>
      <c r="F20" s="214"/>
      <c r="G20" s="166">
        <v>3</v>
      </c>
      <c r="H20" s="167">
        <v>22410</v>
      </c>
      <c r="I20" s="20" t="s">
        <v>1146</v>
      </c>
      <c r="J20" s="3">
        <v>1900</v>
      </c>
      <c r="K20" s="224"/>
      <c r="L20" s="214"/>
      <c r="M20" s="166">
        <v>3</v>
      </c>
      <c r="O20" s="20"/>
      <c r="P20" s="3"/>
      <c r="Q20" s="224"/>
      <c r="R20" s="214"/>
      <c r="S20" s="166">
        <v>3</v>
      </c>
      <c r="T20" s="167">
        <v>42416</v>
      </c>
      <c r="U20" s="20" t="s">
        <v>613</v>
      </c>
      <c r="V20" s="3">
        <v>3150</v>
      </c>
      <c r="W20" s="224"/>
      <c r="X20" s="214"/>
      <c r="Y20" s="166">
        <v>3</v>
      </c>
      <c r="Z20" s="167">
        <v>52407</v>
      </c>
      <c r="AA20" s="20" t="s">
        <v>245</v>
      </c>
      <c r="AB20" s="117">
        <v>300</v>
      </c>
      <c r="AC20" s="224"/>
      <c r="AD20" s="214"/>
      <c r="AE20" s="309"/>
    </row>
    <row r="21" spans="1:31" ht="16.2" customHeight="1">
      <c r="A21" s="166">
        <v>3</v>
      </c>
      <c r="C21" s="23"/>
      <c r="D21" s="699"/>
      <c r="E21" s="224"/>
      <c r="F21" s="214"/>
      <c r="G21" s="166">
        <v>3</v>
      </c>
      <c r="H21" s="167">
        <v>22412</v>
      </c>
      <c r="I21" s="20" t="s">
        <v>1118</v>
      </c>
      <c r="J21" s="3">
        <v>2400</v>
      </c>
      <c r="K21" s="224"/>
      <c r="L21" s="214"/>
      <c r="M21" s="166">
        <v>3</v>
      </c>
      <c r="O21" s="20"/>
      <c r="P21" s="3"/>
      <c r="Q21" s="224"/>
      <c r="R21" s="214"/>
      <c r="S21" s="166">
        <v>3</v>
      </c>
      <c r="T21" s="167">
        <v>42418</v>
      </c>
      <c r="U21" s="20" t="s">
        <v>251</v>
      </c>
      <c r="V21" s="3">
        <v>2100</v>
      </c>
      <c r="W21" s="224"/>
      <c r="X21" s="214"/>
      <c r="Y21" s="166">
        <v>3</v>
      </c>
      <c r="Z21" s="167">
        <v>52408</v>
      </c>
      <c r="AA21" s="20" t="s">
        <v>244</v>
      </c>
      <c r="AB21" s="117">
        <v>700</v>
      </c>
      <c r="AC21" s="224"/>
      <c r="AD21" s="214"/>
      <c r="AE21" s="309"/>
    </row>
    <row r="22" spans="1:31" ht="16.2" customHeight="1">
      <c r="A22" s="166">
        <v>3</v>
      </c>
      <c r="C22" s="439"/>
      <c r="D22" s="347"/>
      <c r="E22" s="609"/>
      <c r="F22" s="214"/>
      <c r="G22" s="166">
        <v>3</v>
      </c>
      <c r="H22" s="167">
        <v>22414</v>
      </c>
      <c r="I22" s="20" t="s">
        <v>1154</v>
      </c>
      <c r="J22" s="3">
        <v>2400</v>
      </c>
      <c r="K22" s="224"/>
      <c r="L22" s="214"/>
      <c r="M22" s="166">
        <v>3</v>
      </c>
      <c r="O22" s="20"/>
      <c r="P22" s="3"/>
      <c r="Q22" s="224"/>
      <c r="R22" s="249"/>
      <c r="S22" s="166">
        <v>3</v>
      </c>
      <c r="T22" s="167">
        <v>42431</v>
      </c>
      <c r="U22" s="20" t="s">
        <v>908</v>
      </c>
      <c r="V22" s="676" t="s">
        <v>902</v>
      </c>
      <c r="W22" s="224"/>
      <c r="X22" s="214"/>
      <c r="Y22" s="166">
        <v>3</v>
      </c>
      <c r="Z22" s="167">
        <v>52409</v>
      </c>
      <c r="AA22" s="20" t="s">
        <v>252</v>
      </c>
      <c r="AB22" s="117">
        <v>500</v>
      </c>
      <c r="AC22" s="224"/>
      <c r="AD22" s="214"/>
      <c r="AE22" s="309"/>
    </row>
    <row r="23" spans="1:31" ht="16.2" customHeight="1">
      <c r="A23" s="166">
        <v>3</v>
      </c>
      <c r="C23" s="439"/>
      <c r="D23" s="223"/>
      <c r="E23" s="224"/>
      <c r="F23" s="214"/>
      <c r="G23" s="166">
        <v>3</v>
      </c>
      <c r="I23" s="20"/>
      <c r="J23" s="3"/>
      <c r="K23" s="224"/>
      <c r="L23" s="214"/>
      <c r="M23" s="166">
        <v>3</v>
      </c>
      <c r="O23" s="20"/>
      <c r="P23" s="3"/>
      <c r="Q23" s="224"/>
      <c r="R23" s="214"/>
      <c r="S23" s="166">
        <v>3</v>
      </c>
      <c r="U23" s="161"/>
      <c r="V23" s="676"/>
      <c r="W23" s="224"/>
      <c r="X23" s="214"/>
      <c r="Y23" s="166">
        <v>3</v>
      </c>
      <c r="Z23" s="167">
        <v>52410</v>
      </c>
      <c r="AA23" s="20" t="s">
        <v>393</v>
      </c>
      <c r="AB23" s="117">
        <v>500</v>
      </c>
      <c r="AC23" s="224"/>
      <c r="AD23" s="214"/>
      <c r="AE23" s="309"/>
    </row>
    <row r="24" spans="1:31" ht="16.2" customHeight="1">
      <c r="A24" s="166">
        <v>3</v>
      </c>
      <c r="C24" s="439"/>
      <c r="D24" s="223"/>
      <c r="E24" s="224"/>
      <c r="F24" s="214"/>
      <c r="G24" s="166">
        <v>3</v>
      </c>
      <c r="I24" s="20"/>
      <c r="J24" s="3"/>
      <c r="K24" s="224"/>
      <c r="L24" s="214"/>
      <c r="M24" s="166">
        <v>3</v>
      </c>
      <c r="O24" s="439"/>
      <c r="P24" s="223"/>
      <c r="Q24" s="224"/>
      <c r="R24" s="214"/>
      <c r="S24" s="166">
        <v>3</v>
      </c>
      <c r="U24" s="20"/>
      <c r="V24" s="676"/>
      <c r="W24" s="224"/>
      <c r="X24" s="214"/>
      <c r="Y24" s="166">
        <v>3</v>
      </c>
      <c r="Z24" s="167">
        <v>52411</v>
      </c>
      <c r="AA24" s="20" t="s">
        <v>246</v>
      </c>
      <c r="AB24" s="117">
        <v>500</v>
      </c>
      <c r="AC24" s="224"/>
      <c r="AD24" s="249"/>
      <c r="AE24" s="309"/>
    </row>
    <row r="25" spans="1:31" ht="16.2" customHeight="1">
      <c r="A25" s="166">
        <v>3</v>
      </c>
      <c r="C25" s="439"/>
      <c r="D25" s="223"/>
      <c r="E25" s="224"/>
      <c r="F25" s="214"/>
      <c r="G25" s="166">
        <v>3</v>
      </c>
      <c r="I25" s="20"/>
      <c r="J25" s="676"/>
      <c r="K25" s="224"/>
      <c r="L25" s="249"/>
      <c r="M25" s="166">
        <v>3</v>
      </c>
      <c r="O25" s="439"/>
      <c r="P25" s="223"/>
      <c r="Q25" s="224"/>
      <c r="R25" s="214"/>
      <c r="S25" s="166">
        <v>3</v>
      </c>
      <c r="U25" s="116"/>
      <c r="V25" s="676"/>
      <c r="W25" s="224"/>
      <c r="X25" s="214"/>
      <c r="Y25" s="166">
        <v>3</v>
      </c>
      <c r="AA25" s="439"/>
      <c r="AB25" s="346"/>
      <c r="AC25" s="224"/>
      <c r="AD25" s="214"/>
      <c r="AE25" s="309"/>
    </row>
    <row r="26" spans="1:31" ht="16.2" customHeight="1">
      <c r="A26" s="166">
        <v>3</v>
      </c>
      <c r="C26" s="439"/>
      <c r="D26" s="213"/>
      <c r="E26" s="224"/>
      <c r="F26" s="214"/>
      <c r="G26" s="166">
        <v>3</v>
      </c>
      <c r="I26" s="439"/>
      <c r="J26" s="213"/>
      <c r="K26" s="224"/>
      <c r="L26" s="214"/>
      <c r="M26" s="295">
        <v>3</v>
      </c>
      <c r="N26" s="328"/>
      <c r="O26" s="439"/>
      <c r="P26" s="223"/>
      <c r="Q26" s="224"/>
      <c r="R26" s="214"/>
      <c r="S26" s="166">
        <v>3</v>
      </c>
      <c r="U26" s="439"/>
      <c r="V26" s="223"/>
      <c r="W26" s="224"/>
      <c r="X26" s="214"/>
      <c r="Y26" s="295">
        <v>3</v>
      </c>
      <c r="Z26" s="328"/>
      <c r="AA26" s="439"/>
      <c r="AB26" s="346"/>
      <c r="AC26" s="224"/>
      <c r="AD26" s="214"/>
      <c r="AE26" s="309"/>
    </row>
    <row r="27" spans="1:31" ht="16.2" customHeight="1" thickBot="1">
      <c r="A27" s="166">
        <v>3</v>
      </c>
      <c r="C27" s="439"/>
      <c r="D27" s="215"/>
      <c r="E27" s="226"/>
      <c r="F27" s="216"/>
      <c r="G27" s="166">
        <v>3</v>
      </c>
      <c r="I27" s="439"/>
      <c r="J27" s="215"/>
      <c r="K27" s="226"/>
      <c r="L27" s="216"/>
      <c r="M27" s="295">
        <v>3</v>
      </c>
      <c r="N27" s="328"/>
      <c r="O27" s="439"/>
      <c r="P27" s="323"/>
      <c r="Q27" s="226"/>
      <c r="R27" s="216"/>
      <c r="S27" s="166">
        <v>3</v>
      </c>
      <c r="U27" s="439"/>
      <c r="V27" s="323"/>
      <c r="W27" s="226"/>
      <c r="X27" s="216"/>
      <c r="Y27" s="295">
        <v>3</v>
      </c>
      <c r="Z27" s="328"/>
      <c r="AA27" s="439"/>
      <c r="AB27" s="747"/>
      <c r="AC27" s="226"/>
      <c r="AD27" s="216"/>
      <c r="AE27" s="309"/>
    </row>
    <row r="28" spans="1:31" ht="16.2" customHeight="1" thickTop="1">
      <c r="A28" s="166">
        <v>4</v>
      </c>
      <c r="C28" s="40" t="s">
        <v>228</v>
      </c>
      <c r="D28" s="41">
        <f>SUM(D13:D27)</f>
        <v>2250</v>
      </c>
      <c r="E28" s="56"/>
      <c r="F28" s="79">
        <f>SUM(F13:F27)</f>
        <v>0</v>
      </c>
      <c r="G28" s="166">
        <v>4</v>
      </c>
      <c r="H28" s="168"/>
      <c r="I28" s="40" t="s">
        <v>228</v>
      </c>
      <c r="J28" s="41">
        <f>SUM(J13:J27)</f>
        <v>29400</v>
      </c>
      <c r="K28" s="44"/>
      <c r="L28" s="441">
        <f>SUM(L13:L27)</f>
        <v>0</v>
      </c>
      <c r="M28" s="166">
        <v>4</v>
      </c>
      <c r="O28" s="40" t="s">
        <v>228</v>
      </c>
      <c r="P28" s="46">
        <f>SUM(P13:P27)</f>
        <v>7350</v>
      </c>
      <c r="Q28" s="44"/>
      <c r="R28" s="79">
        <f>SUM(R13:R27)</f>
        <v>0</v>
      </c>
      <c r="S28" s="166">
        <v>4</v>
      </c>
      <c r="U28" s="40" t="s">
        <v>228</v>
      </c>
      <c r="V28" s="46">
        <f>SUM(V13:V27)</f>
        <v>27250</v>
      </c>
      <c r="W28" s="44"/>
      <c r="X28" s="79">
        <f>SUM(X13:X27)</f>
        <v>0</v>
      </c>
      <c r="Y28" s="166">
        <v>4</v>
      </c>
      <c r="AA28" s="40" t="s">
        <v>228</v>
      </c>
      <c r="AB28" s="46">
        <f xml:space="preserve"> SUM(AB13:AB25)</f>
        <v>5950</v>
      </c>
      <c r="AC28" s="44"/>
      <c r="AD28" s="79">
        <f>SUM(AD13:AD27)</f>
        <v>0</v>
      </c>
      <c r="AE28" s="49">
        <f>+AB28+V28+P28+J28+D28</f>
        <v>72200</v>
      </c>
    </row>
    <row r="29" spans="1:31" ht="16.2" customHeight="1">
      <c r="A29" s="166">
        <v>9</v>
      </c>
      <c r="C29" s="118" t="s">
        <v>558</v>
      </c>
      <c r="E29" s="118"/>
      <c r="G29" s="166">
        <v>9</v>
      </c>
      <c r="I29" s="329"/>
      <c r="J29" s="329" t="s">
        <v>1210</v>
      </c>
      <c r="L29" s="281"/>
      <c r="M29" s="295">
        <v>9</v>
      </c>
      <c r="N29" s="328"/>
      <c r="O29" s="329"/>
      <c r="Q29" s="329"/>
      <c r="R29" s="349"/>
      <c r="S29" s="295">
        <v>9</v>
      </c>
      <c r="T29" s="328"/>
      <c r="U29" s="329"/>
      <c r="V29" s="329"/>
      <c r="W29" s="329"/>
      <c r="X29" s="329"/>
      <c r="Y29" s="295">
        <v>9</v>
      </c>
      <c r="Z29" s="328"/>
      <c r="AA29" s="329"/>
      <c r="AB29" s="350"/>
      <c r="AD29" s="110" t="s">
        <v>379</v>
      </c>
      <c r="AE29" s="106">
        <f>SUM(Ｓ西宮市配布部数+Ｙ西宮市配布部数+Ｍ西宮市葉配布部数+Ａ西宮市配布部数+Ｋ西宮市配布部数)</f>
        <v>0</v>
      </c>
    </row>
    <row r="30" spans="1:31" ht="16.2" customHeight="1">
      <c r="C30" t="s">
        <v>979</v>
      </c>
      <c r="E30" s="118"/>
      <c r="J30" s="329" t="s">
        <v>1212</v>
      </c>
      <c r="K30" s="329"/>
      <c r="L30" s="329"/>
      <c r="M30" s="295"/>
      <c r="N30" s="328"/>
      <c r="O30" s="329"/>
      <c r="P30" s="329"/>
      <c r="Q30" s="329"/>
      <c r="R30" s="329"/>
      <c r="S30" s="295"/>
      <c r="T30" s="328"/>
      <c r="U30" s="329"/>
      <c r="V30" s="329"/>
      <c r="W30" s="329"/>
      <c r="X30" s="329"/>
      <c r="Y30" s="295"/>
      <c r="Z30" s="328"/>
      <c r="AA30" s="329"/>
      <c r="AB30" s="329"/>
    </row>
    <row r="31" spans="1:31" ht="16.2" customHeight="1">
      <c r="G31" s="295"/>
      <c r="H31" s="328"/>
      <c r="J31" s="329" t="s">
        <v>1228</v>
      </c>
      <c r="K31" s="329"/>
      <c r="L31" s="329"/>
      <c r="M31" s="295"/>
      <c r="N31" s="328"/>
      <c r="O31" s="329"/>
      <c r="P31" s="329"/>
      <c r="Q31" s="329"/>
      <c r="R31" s="329"/>
      <c r="S31" s="295"/>
      <c r="T31" s="328"/>
      <c r="U31" s="329"/>
      <c r="V31" s="329"/>
      <c r="W31" s="329"/>
      <c r="X31" s="329"/>
      <c r="Y31" s="295"/>
      <c r="Z31" s="328"/>
      <c r="AA31" s="329"/>
      <c r="AB31" s="329"/>
      <c r="AC31" s="329"/>
      <c r="AD31" s="329"/>
      <c r="AE31" s="329"/>
    </row>
    <row r="32" spans="1:31" ht="16.2" customHeight="1">
      <c r="G32" s="295"/>
      <c r="H32" s="328"/>
      <c r="J32" s="329" t="s">
        <v>1243</v>
      </c>
      <c r="K32" s="329"/>
      <c r="L32" s="329"/>
      <c r="M32" s="295"/>
      <c r="N32" s="328"/>
      <c r="O32" s="329"/>
      <c r="P32" s="329"/>
      <c r="Q32" s="329"/>
      <c r="R32" s="329"/>
      <c r="S32" s="295"/>
      <c r="T32" s="328"/>
      <c r="U32" s="329"/>
      <c r="V32" s="329"/>
      <c r="W32" s="329"/>
      <c r="X32" s="329"/>
      <c r="Y32" s="295"/>
      <c r="Z32" s="328"/>
      <c r="AA32" s="329"/>
      <c r="AB32" s="329"/>
      <c r="AC32" s="329"/>
      <c r="AD32" s="329"/>
      <c r="AE32" s="329"/>
    </row>
    <row r="33" spans="3:31" ht="16.2" customHeight="1">
      <c r="C33" s="329"/>
      <c r="D33" s="329"/>
      <c r="E33" s="348"/>
      <c r="F33" s="348"/>
      <c r="G33" s="295"/>
      <c r="H33" s="328"/>
      <c r="J33" s="329" t="s">
        <v>1258</v>
      </c>
      <c r="K33" s="329"/>
      <c r="L33" s="329"/>
      <c r="M33" s="295"/>
      <c r="N33" s="328"/>
      <c r="O33" s="329"/>
      <c r="P33" s="329"/>
      <c r="Q33" s="329"/>
      <c r="R33" s="329"/>
      <c r="S33" s="295"/>
      <c r="T33" s="328"/>
      <c r="U33" s="329"/>
      <c r="V33" s="329"/>
      <c r="W33" s="329"/>
      <c r="X33" s="329"/>
      <c r="Y33" s="295"/>
      <c r="Z33" s="328"/>
      <c r="AA33" s="329"/>
      <c r="AB33" s="329"/>
      <c r="AC33" s="329"/>
      <c r="AD33" s="329"/>
      <c r="AE33" s="329"/>
    </row>
    <row r="34" spans="3:31" ht="16.2" customHeight="1">
      <c r="C34" s="329"/>
      <c r="D34" s="329"/>
      <c r="E34" s="348"/>
      <c r="F34" s="348"/>
      <c r="G34" s="295"/>
      <c r="H34" s="328"/>
      <c r="I34" s="329"/>
      <c r="J34" s="329" t="s">
        <v>1320</v>
      </c>
      <c r="K34" s="329"/>
      <c r="L34" s="329"/>
      <c r="M34" s="295"/>
      <c r="N34" s="328"/>
      <c r="O34" s="329"/>
      <c r="P34" s="329"/>
      <c r="Q34" s="329"/>
      <c r="R34" s="329"/>
      <c r="S34" s="295"/>
      <c r="T34" s="328"/>
      <c r="U34" s="329"/>
      <c r="V34" s="329"/>
      <c r="W34" s="329"/>
      <c r="X34" s="329"/>
      <c r="Y34" s="295"/>
      <c r="Z34" s="328"/>
      <c r="AA34" s="329"/>
      <c r="AB34" s="329"/>
      <c r="AC34" s="329"/>
      <c r="AD34" s="329"/>
      <c r="AE34" s="329"/>
    </row>
    <row r="35" spans="3:31" ht="16.2" customHeight="1">
      <c r="C35" s="329"/>
      <c r="D35" s="329"/>
      <c r="E35" s="348"/>
      <c r="F35" s="348"/>
      <c r="G35" s="295"/>
      <c r="H35" s="328"/>
      <c r="J35" s="329" t="s">
        <v>1328</v>
      </c>
      <c r="K35" s="329"/>
      <c r="L35" s="329"/>
      <c r="M35" s="295"/>
      <c r="N35" s="328"/>
      <c r="O35" s="329"/>
      <c r="P35" s="329"/>
      <c r="Q35" s="329"/>
      <c r="R35" s="329"/>
      <c r="S35" s="295"/>
      <c r="T35" s="328"/>
      <c r="U35" s="329"/>
      <c r="V35" s="329"/>
      <c r="W35" s="329"/>
      <c r="X35" s="329"/>
      <c r="Y35" s="295"/>
      <c r="Z35" s="328"/>
      <c r="AA35" s="329"/>
      <c r="AB35" s="329"/>
      <c r="AC35" s="329"/>
      <c r="AD35" s="329"/>
      <c r="AE35" s="329"/>
    </row>
    <row r="36" spans="3:31" ht="16.2" customHeight="1">
      <c r="C36" s="329"/>
      <c r="D36" s="329"/>
      <c r="E36" s="348"/>
      <c r="F36" s="348"/>
      <c r="G36" s="295"/>
      <c r="H36" s="328"/>
      <c r="J36" s="329" t="s">
        <v>1365</v>
      </c>
      <c r="K36" s="329"/>
      <c r="L36" s="329"/>
      <c r="M36" s="295"/>
      <c r="N36" s="328"/>
      <c r="O36" s="329"/>
      <c r="P36" s="329"/>
      <c r="Q36" s="329"/>
      <c r="R36" s="329"/>
      <c r="S36" s="295"/>
      <c r="T36" s="328"/>
      <c r="U36" s="329"/>
      <c r="V36" s="329"/>
      <c r="W36" s="329"/>
      <c r="X36" s="329"/>
      <c r="Y36" s="295"/>
      <c r="Z36" s="328"/>
      <c r="AA36" s="329"/>
      <c r="AB36" s="329"/>
      <c r="AC36" s="329"/>
      <c r="AD36" s="329"/>
      <c r="AE36" s="329"/>
    </row>
    <row r="37" spans="3:31" ht="16.2" customHeight="1">
      <c r="C37" s="329"/>
      <c r="D37" s="329"/>
      <c r="E37" s="348"/>
      <c r="F37" s="348"/>
      <c r="G37" s="295"/>
      <c r="H37" s="328"/>
      <c r="K37" s="329"/>
      <c r="L37" s="329"/>
      <c r="M37" s="295"/>
      <c r="N37" s="328"/>
      <c r="O37" s="329"/>
      <c r="P37" s="329"/>
      <c r="Q37" s="329"/>
      <c r="R37" s="329"/>
      <c r="S37" s="295"/>
      <c r="T37" s="328"/>
      <c r="U37" s="329"/>
      <c r="V37" s="329"/>
      <c r="W37" s="329"/>
      <c r="X37" s="329"/>
      <c r="Y37" s="295"/>
      <c r="Z37" s="328"/>
      <c r="AA37" s="329"/>
      <c r="AB37" s="329"/>
      <c r="AC37" s="329"/>
      <c r="AD37" s="329"/>
      <c r="AE37" s="329"/>
    </row>
    <row r="38" spans="3:31" ht="16.2" customHeight="1">
      <c r="C38" s="329"/>
      <c r="D38" s="329"/>
      <c r="E38" s="348"/>
      <c r="F38" s="348"/>
      <c r="G38" s="295"/>
      <c r="H38" s="328"/>
      <c r="K38" s="329"/>
      <c r="L38" s="329"/>
      <c r="M38" s="295"/>
      <c r="N38" s="328"/>
      <c r="O38" s="329"/>
      <c r="P38" s="329"/>
      <c r="Q38" s="329"/>
      <c r="R38" s="329"/>
      <c r="S38" s="295"/>
      <c r="T38" s="328"/>
      <c r="U38" s="329"/>
      <c r="V38" s="329"/>
      <c r="W38" s="329"/>
      <c r="X38" s="329"/>
      <c r="Y38" s="295"/>
      <c r="Z38" s="328"/>
      <c r="AA38" s="329"/>
      <c r="AB38" s="329"/>
      <c r="AC38" s="329"/>
      <c r="AD38" s="329"/>
      <c r="AE38" s="329"/>
    </row>
    <row r="39" spans="3:31" ht="16.2" customHeight="1">
      <c r="C39" s="329"/>
      <c r="D39" s="329"/>
      <c r="E39" s="348"/>
      <c r="F39" s="348"/>
      <c r="G39" s="295"/>
      <c r="H39" s="328"/>
      <c r="K39" s="329"/>
      <c r="L39" s="329"/>
      <c r="M39" s="295"/>
      <c r="N39" s="328"/>
      <c r="O39" s="329"/>
      <c r="P39" s="329"/>
      <c r="Q39" s="329"/>
      <c r="R39" s="329"/>
      <c r="S39" s="295"/>
      <c r="T39" s="328"/>
      <c r="U39" s="329"/>
      <c r="V39" s="329"/>
      <c r="W39" s="329"/>
      <c r="X39" s="329"/>
      <c r="Y39" s="295"/>
      <c r="Z39" s="328"/>
      <c r="AA39" s="329"/>
      <c r="AB39" s="329"/>
      <c r="AC39" s="329"/>
      <c r="AD39" s="329"/>
      <c r="AE39" s="329"/>
    </row>
    <row r="40" spans="3:31" ht="16.2" customHeight="1">
      <c r="C40" s="329"/>
      <c r="D40" s="329"/>
      <c r="E40" s="348"/>
      <c r="F40" s="348"/>
      <c r="G40" s="295"/>
      <c r="H40" s="328"/>
      <c r="I40" s="329"/>
      <c r="K40" s="329"/>
      <c r="L40" s="329"/>
      <c r="M40" s="295"/>
      <c r="N40" s="328"/>
      <c r="O40" s="329"/>
      <c r="P40" s="329"/>
      <c r="Q40" s="329"/>
      <c r="R40" s="329"/>
      <c r="S40" s="295"/>
      <c r="T40" s="328"/>
      <c r="U40" s="329"/>
      <c r="V40" s="329"/>
      <c r="W40" s="329"/>
      <c r="X40" s="329"/>
      <c r="Y40" s="295"/>
      <c r="Z40" s="328"/>
      <c r="AA40" s="329"/>
      <c r="AB40" s="329"/>
      <c r="AC40" s="329"/>
      <c r="AD40" s="329"/>
      <c r="AE40" s="329"/>
    </row>
    <row r="41" spans="3:31" ht="16.2" customHeight="1">
      <c r="C41" s="329"/>
      <c r="D41" s="329"/>
      <c r="E41" s="348"/>
      <c r="F41" s="348"/>
      <c r="G41" s="295"/>
      <c r="H41" s="328"/>
      <c r="K41" s="329"/>
      <c r="L41" s="329"/>
      <c r="M41" s="295"/>
      <c r="N41" s="328"/>
      <c r="O41" s="329"/>
      <c r="P41" s="329"/>
      <c r="Q41" s="329"/>
      <c r="R41" s="329"/>
      <c r="S41" s="295"/>
      <c r="T41" s="328"/>
      <c r="U41" s="329"/>
      <c r="V41" s="329"/>
      <c r="W41" s="329"/>
      <c r="X41" s="329"/>
      <c r="Y41" s="295"/>
      <c r="Z41" s="328"/>
      <c r="AA41" s="329"/>
      <c r="AB41" s="329"/>
      <c r="AC41" s="329"/>
      <c r="AD41" s="329"/>
      <c r="AE41" s="329"/>
    </row>
    <row r="42" spans="3:31" ht="16.2" customHeight="1">
      <c r="C42" s="329"/>
      <c r="D42" s="329"/>
      <c r="E42" s="348"/>
      <c r="F42" s="348"/>
      <c r="G42" s="295"/>
      <c r="H42" s="328"/>
      <c r="I42" s="329"/>
      <c r="K42" s="329"/>
      <c r="L42" s="329"/>
      <c r="M42" s="295"/>
      <c r="N42" s="328"/>
      <c r="O42" s="329"/>
      <c r="P42" s="329"/>
      <c r="Q42" s="329"/>
      <c r="R42" s="329"/>
      <c r="S42" s="295"/>
      <c r="T42" s="328"/>
      <c r="U42" s="329"/>
      <c r="V42" s="329"/>
      <c r="W42" s="329"/>
      <c r="X42" s="329"/>
      <c r="Y42" s="295"/>
      <c r="Z42" s="328"/>
      <c r="AA42" s="329"/>
      <c r="AB42" s="329"/>
      <c r="AC42" s="329"/>
      <c r="AD42" s="329"/>
      <c r="AE42" s="329"/>
    </row>
    <row r="43" spans="3:31" ht="16.2" customHeight="1">
      <c r="C43" s="329"/>
      <c r="D43" s="329"/>
      <c r="E43" s="348"/>
      <c r="F43" s="348"/>
      <c r="G43" s="295"/>
      <c r="H43" s="328"/>
      <c r="I43" s="329"/>
      <c r="K43" s="329"/>
      <c r="L43" s="329"/>
      <c r="M43" s="295"/>
      <c r="N43" s="328"/>
      <c r="O43" s="329"/>
      <c r="P43" s="329"/>
      <c r="Q43" s="329"/>
      <c r="R43" s="329"/>
      <c r="S43" s="295"/>
      <c r="T43" s="328"/>
      <c r="U43" s="329"/>
      <c r="V43" s="329"/>
      <c r="W43" s="329"/>
      <c r="X43" s="329"/>
      <c r="Y43" s="295"/>
      <c r="Z43" s="328"/>
      <c r="AA43" s="329"/>
      <c r="AB43" s="329"/>
      <c r="AC43" s="329"/>
      <c r="AD43" s="329"/>
      <c r="AE43" s="329"/>
    </row>
    <row r="44" spans="3:31" ht="16.2" customHeight="1">
      <c r="C44" s="329"/>
      <c r="D44" s="329"/>
      <c r="E44" s="348"/>
      <c r="F44" s="348"/>
      <c r="G44" s="295"/>
      <c r="H44" s="328"/>
      <c r="I44" s="329"/>
      <c r="J44" s="329"/>
      <c r="K44" s="329"/>
      <c r="L44" s="329"/>
      <c r="M44" s="295"/>
      <c r="N44" s="328"/>
      <c r="O44" s="329"/>
      <c r="P44" s="329"/>
      <c r="Q44" s="329"/>
      <c r="R44" s="329"/>
      <c r="S44" s="295"/>
      <c r="T44" s="328"/>
      <c r="U44" s="329"/>
      <c r="V44" s="329"/>
      <c r="W44" s="329"/>
      <c r="X44" s="329"/>
      <c r="Y44" s="295"/>
      <c r="Z44" s="328"/>
      <c r="AA44" s="329"/>
      <c r="AB44" s="329"/>
      <c r="AC44" s="329"/>
      <c r="AD44" s="329"/>
      <c r="AE44" s="329"/>
    </row>
    <row r="45" spans="3:31" ht="16.2" customHeight="1">
      <c r="C45" s="329"/>
      <c r="D45" s="329"/>
      <c r="E45" s="348"/>
      <c r="F45" s="348"/>
      <c r="G45" s="295"/>
      <c r="H45" s="328"/>
      <c r="I45" s="329"/>
      <c r="J45" s="329"/>
      <c r="K45" s="329"/>
      <c r="L45" s="329"/>
      <c r="M45" s="295"/>
      <c r="N45" s="328"/>
      <c r="O45" s="329"/>
      <c r="P45" s="329"/>
      <c r="Q45" s="329"/>
      <c r="R45" s="329"/>
      <c r="S45" s="295"/>
      <c r="T45" s="328"/>
      <c r="U45" s="329"/>
      <c r="V45" s="329"/>
      <c r="W45" s="329"/>
      <c r="X45" s="329"/>
      <c r="Y45" s="295"/>
      <c r="Z45" s="328"/>
      <c r="AA45" s="329"/>
      <c r="AB45" s="329"/>
      <c r="AC45" s="329"/>
      <c r="AD45" s="329"/>
      <c r="AE45" s="329"/>
    </row>
    <row r="46" spans="3:31" ht="16.2" customHeight="1">
      <c r="C46" s="329"/>
      <c r="D46" s="329"/>
      <c r="E46" s="348"/>
      <c r="F46" s="348"/>
      <c r="G46" s="295"/>
      <c r="H46" s="328"/>
      <c r="I46" s="329"/>
      <c r="J46" s="329"/>
      <c r="K46" s="329"/>
      <c r="L46" s="329"/>
      <c r="M46" s="295"/>
      <c r="N46" s="328"/>
      <c r="O46" s="329"/>
      <c r="P46" s="329"/>
      <c r="Q46" s="329"/>
      <c r="R46" s="329"/>
      <c r="S46" s="295"/>
      <c r="T46" s="328"/>
      <c r="U46" s="329"/>
      <c r="V46" s="329"/>
      <c r="W46" s="329"/>
      <c r="X46" s="329"/>
      <c r="Y46" s="295"/>
      <c r="Z46" s="328"/>
      <c r="AA46" s="329"/>
      <c r="AB46" s="329"/>
      <c r="AC46" s="329"/>
      <c r="AD46" s="329"/>
      <c r="AE46" s="329"/>
    </row>
    <row r="47" spans="3:31" ht="16.2" customHeight="1">
      <c r="C47" s="329"/>
      <c r="D47" s="329"/>
      <c r="E47" s="348"/>
      <c r="F47" s="348"/>
      <c r="G47" s="295"/>
      <c r="H47" s="328"/>
      <c r="I47" s="329"/>
      <c r="J47" s="329"/>
      <c r="K47" s="329"/>
      <c r="L47" s="329"/>
      <c r="M47" s="295"/>
      <c r="N47" s="328"/>
      <c r="O47" s="329"/>
      <c r="P47" s="329"/>
      <c r="Q47" s="329"/>
      <c r="R47" s="329"/>
      <c r="S47" s="295"/>
      <c r="T47" s="328"/>
      <c r="U47" s="329"/>
      <c r="V47" s="329"/>
      <c r="W47" s="329"/>
      <c r="X47" s="329"/>
      <c r="Y47" s="295"/>
      <c r="Z47" s="328"/>
      <c r="AA47" s="329"/>
      <c r="AB47" s="329"/>
      <c r="AC47" s="329"/>
      <c r="AD47" s="329"/>
      <c r="AE47" s="329"/>
    </row>
    <row r="48" spans="3:31" ht="16.2" customHeight="1">
      <c r="C48" s="329"/>
      <c r="D48" s="329"/>
      <c r="E48" s="348"/>
      <c r="F48" s="348"/>
      <c r="G48" s="295"/>
      <c r="H48" s="328"/>
      <c r="I48" s="329"/>
      <c r="J48" s="329"/>
      <c r="K48" s="329"/>
      <c r="L48" s="329"/>
      <c r="M48" s="295"/>
      <c r="N48" s="328"/>
      <c r="O48" s="329"/>
      <c r="P48" s="329"/>
      <c r="Q48" s="329"/>
      <c r="R48" s="329"/>
      <c r="S48" s="295"/>
      <c r="T48" s="328"/>
      <c r="U48" s="329"/>
      <c r="V48" s="329"/>
      <c r="W48" s="329"/>
      <c r="X48" s="329"/>
      <c r="Y48" s="295"/>
      <c r="Z48" s="328"/>
      <c r="AA48" s="329"/>
      <c r="AB48" s="329"/>
      <c r="AC48" s="329"/>
      <c r="AD48" s="329"/>
      <c r="AE48" s="329"/>
    </row>
    <row r="49" spans="3:31" ht="16.2" customHeight="1">
      <c r="C49" s="329"/>
      <c r="D49" s="329"/>
      <c r="E49" s="348"/>
      <c r="F49" s="348"/>
      <c r="G49" s="295"/>
      <c r="H49" s="328"/>
      <c r="I49" s="329"/>
      <c r="J49" s="329"/>
      <c r="K49" s="329"/>
      <c r="L49" s="329"/>
      <c r="M49" s="295"/>
      <c r="N49" s="328"/>
      <c r="O49" s="329"/>
      <c r="P49" s="329"/>
      <c r="Q49" s="329"/>
      <c r="R49" s="329"/>
      <c r="S49" s="295"/>
      <c r="T49" s="328"/>
      <c r="U49" s="329"/>
      <c r="V49" s="329"/>
      <c r="W49" s="329"/>
      <c r="X49" s="329"/>
      <c r="Y49" s="295"/>
      <c r="Z49" s="328"/>
      <c r="AA49" s="329"/>
      <c r="AB49" s="329"/>
      <c r="AC49" s="329"/>
      <c r="AD49" s="329"/>
      <c r="AE49" s="329"/>
    </row>
    <row r="50" spans="3:31" ht="16.2" customHeight="1">
      <c r="C50" s="329"/>
      <c r="D50" s="329"/>
      <c r="E50" s="348"/>
      <c r="F50" s="348"/>
      <c r="G50" s="295"/>
      <c r="H50" s="328"/>
      <c r="I50" s="329"/>
      <c r="J50" s="329"/>
      <c r="K50" s="329"/>
      <c r="L50" s="329"/>
      <c r="M50" s="295"/>
      <c r="N50" s="328"/>
      <c r="O50" s="329"/>
      <c r="P50" s="329"/>
      <c r="Q50" s="329"/>
      <c r="R50" s="329"/>
      <c r="S50" s="295"/>
      <c r="T50" s="328"/>
      <c r="U50" s="329"/>
      <c r="V50" s="329"/>
      <c r="W50" s="329"/>
      <c r="X50" s="329"/>
      <c r="Y50" s="295"/>
      <c r="Z50" s="328"/>
      <c r="AA50" s="329"/>
      <c r="AB50" s="329"/>
      <c r="AC50" s="329"/>
      <c r="AD50" s="329"/>
      <c r="AE50" s="329"/>
    </row>
    <row r="51" spans="3:31" ht="16.2" customHeight="1">
      <c r="C51" s="329"/>
      <c r="D51" s="329"/>
      <c r="E51" s="348"/>
      <c r="F51" s="348"/>
      <c r="G51" s="295"/>
      <c r="H51" s="328"/>
      <c r="I51" s="329"/>
      <c r="J51" s="329"/>
      <c r="K51" s="329"/>
      <c r="L51" s="329"/>
      <c r="M51" s="295"/>
      <c r="N51" s="328"/>
      <c r="O51" s="329"/>
      <c r="P51" s="329"/>
      <c r="Q51" s="329"/>
      <c r="R51" s="329"/>
      <c r="S51" s="295"/>
      <c r="T51" s="328"/>
      <c r="U51" s="329"/>
      <c r="V51" s="329"/>
      <c r="W51" s="329"/>
      <c r="X51" s="329"/>
      <c r="Y51" s="295"/>
      <c r="Z51" s="328"/>
      <c r="AA51" s="329"/>
      <c r="AB51" s="329"/>
      <c r="AC51" s="329"/>
      <c r="AD51" s="329"/>
      <c r="AE51" s="329"/>
    </row>
    <row r="52" spans="3:31" ht="16.2" customHeight="1">
      <c r="C52" s="329"/>
      <c r="D52" s="329"/>
      <c r="E52" s="348"/>
      <c r="F52" s="348"/>
      <c r="G52" s="295"/>
      <c r="H52" s="328"/>
      <c r="I52" s="329"/>
      <c r="J52" s="329"/>
      <c r="K52" s="329"/>
      <c r="L52" s="329"/>
      <c r="M52" s="295"/>
      <c r="N52" s="328"/>
      <c r="O52" s="329"/>
      <c r="P52" s="329"/>
      <c r="Q52" s="329"/>
      <c r="R52" s="329"/>
      <c r="S52" s="295"/>
      <c r="T52" s="328"/>
      <c r="U52" s="329"/>
      <c r="V52" s="329"/>
      <c r="W52" s="329"/>
      <c r="X52" s="329"/>
      <c r="Y52" s="295"/>
      <c r="Z52" s="328"/>
      <c r="AA52" s="329"/>
      <c r="AB52" s="329"/>
      <c r="AC52" s="329"/>
      <c r="AD52" s="329"/>
      <c r="AE52" s="329"/>
    </row>
    <row r="53" spans="3:31" ht="16.2" customHeight="1">
      <c r="C53" s="329"/>
      <c r="D53" s="329"/>
      <c r="E53" s="348"/>
      <c r="F53" s="348"/>
      <c r="G53" s="295"/>
      <c r="H53" s="328"/>
      <c r="I53" s="329"/>
      <c r="J53" s="329"/>
      <c r="K53" s="329"/>
      <c r="L53" s="329"/>
      <c r="M53" s="295"/>
      <c r="N53" s="328"/>
      <c r="O53" s="329"/>
      <c r="P53" s="329"/>
      <c r="Q53" s="329"/>
      <c r="R53" s="329"/>
      <c r="S53" s="295"/>
      <c r="T53" s="328"/>
      <c r="U53" s="329"/>
      <c r="V53" s="329"/>
      <c r="W53" s="329"/>
      <c r="X53" s="329"/>
      <c r="Y53" s="295"/>
      <c r="Z53" s="328"/>
      <c r="AA53" s="329"/>
      <c r="AB53" s="329"/>
      <c r="AC53" s="329"/>
      <c r="AD53" s="329"/>
      <c r="AE53" s="329"/>
    </row>
    <row r="54" spans="3:31" ht="16.2" customHeight="1">
      <c r="C54" s="329"/>
      <c r="D54" s="329"/>
      <c r="E54" s="348"/>
      <c r="F54" s="348"/>
      <c r="G54" s="295"/>
      <c r="H54" s="328"/>
      <c r="I54" s="329"/>
      <c r="J54" s="329"/>
      <c r="K54" s="329"/>
      <c r="L54" s="329"/>
      <c r="M54" s="295"/>
      <c r="N54" s="328"/>
      <c r="O54" s="329"/>
      <c r="P54" s="329"/>
      <c r="Q54" s="329"/>
      <c r="R54" s="329"/>
      <c r="S54" s="295"/>
      <c r="T54" s="328"/>
      <c r="U54" s="329"/>
      <c r="V54" s="329"/>
      <c r="W54" s="329"/>
      <c r="X54" s="329"/>
      <c r="Y54" s="295"/>
      <c r="Z54" s="328"/>
      <c r="AA54" s="329"/>
      <c r="AB54" s="329"/>
      <c r="AC54" s="329"/>
      <c r="AD54" s="329"/>
      <c r="AE54" s="329"/>
    </row>
    <row r="55" spans="3:31" ht="16.2" customHeight="1">
      <c r="C55" s="329"/>
      <c r="D55" s="329"/>
      <c r="E55" s="348"/>
      <c r="F55" s="348"/>
      <c r="G55" s="295"/>
      <c r="H55" s="328"/>
      <c r="I55" s="329"/>
      <c r="J55" s="329"/>
      <c r="K55" s="329"/>
      <c r="L55" s="329"/>
      <c r="M55" s="295"/>
      <c r="N55" s="328"/>
      <c r="O55" s="329"/>
      <c r="P55" s="329"/>
      <c r="Q55" s="329"/>
      <c r="R55" s="329"/>
      <c r="S55" s="295"/>
      <c r="T55" s="328"/>
      <c r="U55" s="329"/>
      <c r="V55" s="329"/>
      <c r="W55" s="329"/>
      <c r="X55" s="329"/>
      <c r="Y55" s="295"/>
      <c r="Z55" s="328"/>
      <c r="AA55" s="329"/>
      <c r="AB55" s="329"/>
      <c r="AC55" s="329"/>
      <c r="AD55" s="329"/>
      <c r="AE55" s="329"/>
    </row>
    <row r="56" spans="3:31" ht="16.2" customHeight="1">
      <c r="C56" s="329"/>
      <c r="D56" s="329"/>
      <c r="E56" s="348"/>
      <c r="F56" s="348"/>
      <c r="G56" s="295"/>
      <c r="H56" s="328"/>
      <c r="I56" s="329"/>
      <c r="J56" s="329"/>
      <c r="K56" s="329"/>
      <c r="L56" s="329"/>
      <c r="M56" s="295"/>
      <c r="N56" s="328"/>
      <c r="O56" s="329"/>
      <c r="P56" s="329"/>
      <c r="Q56" s="329"/>
      <c r="R56" s="329"/>
      <c r="S56" s="295"/>
      <c r="T56" s="328"/>
      <c r="U56" s="329"/>
      <c r="V56" s="329"/>
      <c r="W56" s="329"/>
      <c r="X56" s="329"/>
      <c r="Y56" s="295"/>
      <c r="Z56" s="328"/>
      <c r="AA56" s="329"/>
      <c r="AB56" s="329"/>
      <c r="AC56" s="329"/>
      <c r="AD56" s="329"/>
      <c r="AE56" s="329"/>
    </row>
    <row r="57" spans="3:31" ht="16.2" customHeight="1">
      <c r="C57" s="329"/>
      <c r="D57" s="329"/>
      <c r="E57" s="348"/>
      <c r="F57" s="348"/>
      <c r="G57" s="295"/>
      <c r="H57" s="328"/>
      <c r="I57" s="329"/>
      <c r="J57" s="329"/>
      <c r="K57" s="329"/>
      <c r="L57" s="329"/>
      <c r="M57" s="295"/>
      <c r="N57" s="328"/>
      <c r="O57" s="329"/>
      <c r="P57" s="329"/>
      <c r="Q57" s="329"/>
      <c r="R57" s="329"/>
      <c r="S57" s="295"/>
      <c r="T57" s="328"/>
      <c r="U57" s="329"/>
      <c r="V57" s="329"/>
      <c r="W57" s="329"/>
      <c r="X57" s="329"/>
      <c r="Y57" s="295"/>
      <c r="Z57" s="328"/>
      <c r="AA57" s="329"/>
      <c r="AB57" s="329"/>
      <c r="AC57" s="329"/>
      <c r="AD57" s="329"/>
      <c r="AE57" s="329"/>
    </row>
    <row r="58" spans="3:31" ht="16.2" customHeight="1">
      <c r="C58" s="329"/>
      <c r="D58" s="329"/>
      <c r="E58" s="348"/>
      <c r="F58" s="348"/>
      <c r="G58" s="295"/>
      <c r="H58" s="328"/>
      <c r="I58" s="329"/>
      <c r="J58" s="329"/>
      <c r="K58" s="329"/>
      <c r="L58" s="329"/>
      <c r="M58" s="295"/>
      <c r="N58" s="328"/>
      <c r="O58" s="329"/>
      <c r="P58" s="329"/>
      <c r="Q58" s="329"/>
      <c r="R58" s="329"/>
      <c r="S58" s="295"/>
      <c r="T58" s="328"/>
      <c r="U58" s="329"/>
      <c r="V58" s="329"/>
      <c r="W58" s="329"/>
      <c r="X58" s="329"/>
      <c r="Y58" s="295"/>
      <c r="Z58" s="328"/>
      <c r="AA58" s="329"/>
      <c r="AB58" s="329"/>
      <c r="AC58" s="329"/>
      <c r="AD58" s="329"/>
      <c r="AE58" s="329"/>
    </row>
    <row r="59" spans="3:31" ht="16.2" customHeight="1">
      <c r="C59" s="329"/>
      <c r="D59" s="329"/>
      <c r="E59" s="348"/>
      <c r="F59" s="348"/>
      <c r="G59" s="295"/>
      <c r="H59" s="328"/>
      <c r="I59" s="329"/>
      <c r="J59" s="329"/>
      <c r="K59" s="329"/>
      <c r="L59" s="329"/>
      <c r="M59" s="295"/>
      <c r="N59" s="328"/>
      <c r="O59" s="329"/>
      <c r="P59" s="329"/>
      <c r="Q59" s="329"/>
      <c r="R59" s="329"/>
      <c r="S59" s="295"/>
      <c r="T59" s="328"/>
      <c r="U59" s="329"/>
      <c r="V59" s="329"/>
      <c r="W59" s="329"/>
      <c r="X59" s="329"/>
      <c r="Y59" s="295"/>
      <c r="Z59" s="328"/>
      <c r="AA59" s="329"/>
      <c r="AB59" s="329"/>
      <c r="AC59" s="329"/>
      <c r="AD59" s="329"/>
      <c r="AE59" s="329"/>
    </row>
    <row r="60" spans="3:31" ht="16.2" customHeight="1">
      <c r="C60" s="329"/>
      <c r="D60" s="329"/>
      <c r="E60" s="348"/>
      <c r="F60" s="348"/>
      <c r="G60" s="295"/>
      <c r="H60" s="328"/>
      <c r="I60" s="329"/>
      <c r="J60" s="329"/>
      <c r="K60" s="329"/>
      <c r="L60" s="329"/>
      <c r="M60" s="295"/>
      <c r="N60" s="328"/>
      <c r="O60" s="329"/>
      <c r="P60" s="329"/>
      <c r="Q60" s="329"/>
      <c r="R60" s="329"/>
      <c r="S60" s="295"/>
      <c r="T60" s="328"/>
      <c r="U60" s="329"/>
      <c r="V60" s="329"/>
      <c r="W60" s="329"/>
      <c r="X60" s="329"/>
      <c r="Y60" s="295"/>
      <c r="Z60" s="328"/>
      <c r="AA60" s="329"/>
      <c r="AB60" s="329"/>
      <c r="AC60" s="329"/>
      <c r="AD60" s="329"/>
      <c r="AE60" s="329"/>
    </row>
    <row r="61" spans="3:31" ht="16.2" customHeight="1">
      <c r="C61" s="329"/>
      <c r="D61" s="329"/>
      <c r="E61" s="348"/>
      <c r="F61" s="348"/>
      <c r="G61" s="295"/>
      <c r="H61" s="328"/>
      <c r="I61" s="329"/>
      <c r="J61" s="329"/>
      <c r="K61" s="329"/>
      <c r="L61" s="329"/>
      <c r="M61" s="295"/>
      <c r="N61" s="328"/>
      <c r="O61" s="329"/>
      <c r="P61" s="329"/>
      <c r="Q61" s="329"/>
      <c r="R61" s="329"/>
      <c r="S61" s="295"/>
      <c r="T61" s="328"/>
      <c r="U61" s="329"/>
      <c r="V61" s="329"/>
      <c r="W61" s="329"/>
      <c r="X61" s="329"/>
      <c r="Y61" s="295"/>
      <c r="Z61" s="328"/>
      <c r="AA61" s="329"/>
      <c r="AB61" s="329"/>
      <c r="AC61" s="329"/>
      <c r="AD61" s="329"/>
      <c r="AE61" s="329"/>
    </row>
    <row r="62" spans="3:31" ht="16.2" customHeight="1">
      <c r="C62" s="329"/>
      <c r="D62" s="329"/>
      <c r="E62" s="348"/>
      <c r="F62" s="348"/>
      <c r="G62" s="295"/>
      <c r="H62" s="328"/>
      <c r="I62" s="329"/>
      <c r="J62" s="329"/>
      <c r="K62" s="329"/>
      <c r="L62" s="329"/>
      <c r="M62" s="295"/>
      <c r="N62" s="328"/>
      <c r="O62" s="329"/>
      <c r="P62" s="329"/>
      <c r="Q62" s="329"/>
      <c r="R62" s="329"/>
      <c r="S62" s="295"/>
      <c r="T62" s="328"/>
      <c r="U62" s="329"/>
      <c r="V62" s="329"/>
      <c r="W62" s="329"/>
      <c r="X62" s="329"/>
      <c r="Y62" s="295"/>
      <c r="Z62" s="328"/>
      <c r="AA62" s="329"/>
      <c r="AB62" s="329"/>
      <c r="AC62" s="329"/>
      <c r="AD62" s="329"/>
      <c r="AE62" s="329"/>
    </row>
    <row r="63" spans="3:31" ht="16.2" customHeight="1">
      <c r="C63" s="329"/>
      <c r="D63" s="329"/>
      <c r="E63" s="348"/>
      <c r="F63" s="348"/>
      <c r="G63" s="295"/>
      <c r="H63" s="328"/>
      <c r="I63" s="329"/>
      <c r="J63" s="329"/>
      <c r="K63" s="329"/>
      <c r="L63" s="329"/>
      <c r="M63" s="295"/>
      <c r="N63" s="328"/>
      <c r="O63" s="329"/>
      <c r="P63" s="329"/>
      <c r="Q63" s="329"/>
      <c r="R63" s="329"/>
      <c r="S63" s="295"/>
      <c r="T63" s="328"/>
      <c r="U63" s="329"/>
      <c r="V63" s="329"/>
      <c r="W63" s="329"/>
      <c r="X63" s="329"/>
      <c r="Y63" s="295"/>
      <c r="Z63" s="328"/>
      <c r="AA63" s="329"/>
      <c r="AB63" s="329"/>
      <c r="AC63" s="329"/>
      <c r="AD63" s="329"/>
      <c r="AE63" s="329"/>
    </row>
    <row r="64" spans="3:31" ht="16.2" customHeight="1">
      <c r="C64" s="329"/>
      <c r="D64" s="329"/>
      <c r="E64" s="348"/>
      <c r="F64" s="348"/>
      <c r="G64" s="295"/>
      <c r="H64" s="328"/>
      <c r="I64" s="329"/>
      <c r="J64" s="329"/>
      <c r="K64" s="329"/>
      <c r="L64" s="329"/>
      <c r="M64" s="295"/>
      <c r="N64" s="328"/>
      <c r="O64" s="329"/>
      <c r="P64" s="329"/>
      <c r="Q64" s="329"/>
      <c r="R64" s="329"/>
      <c r="S64" s="295"/>
      <c r="T64" s="328"/>
      <c r="U64" s="329"/>
      <c r="V64" s="329"/>
      <c r="W64" s="329"/>
      <c r="X64" s="329"/>
      <c r="Y64" s="295"/>
      <c r="Z64" s="328"/>
      <c r="AA64" s="329"/>
      <c r="AB64" s="329"/>
      <c r="AC64" s="329"/>
      <c r="AD64" s="329"/>
      <c r="AE64" s="329"/>
    </row>
    <row r="65" spans="3:31" ht="16.2" customHeight="1">
      <c r="C65" s="329"/>
      <c r="D65" s="329"/>
      <c r="E65" s="348"/>
      <c r="F65" s="348"/>
      <c r="G65" s="295"/>
      <c r="H65" s="328"/>
      <c r="I65" s="329"/>
      <c r="J65" s="329"/>
      <c r="K65" s="329"/>
      <c r="L65" s="329"/>
      <c r="M65" s="295"/>
      <c r="N65" s="328"/>
      <c r="O65" s="329"/>
      <c r="P65" s="329"/>
      <c r="Q65" s="329"/>
      <c r="R65" s="329"/>
      <c r="S65" s="295"/>
      <c r="T65" s="328"/>
      <c r="U65" s="329"/>
      <c r="V65" s="329"/>
      <c r="W65" s="329"/>
      <c r="X65" s="329"/>
      <c r="Y65" s="295"/>
      <c r="Z65" s="328"/>
      <c r="AA65" s="329"/>
      <c r="AB65" s="329"/>
      <c r="AC65" s="329"/>
      <c r="AD65" s="329"/>
      <c r="AE65" s="329"/>
    </row>
    <row r="66" spans="3:31" ht="16.2" customHeight="1">
      <c r="C66" s="329"/>
      <c r="D66" s="329"/>
      <c r="E66" s="348"/>
      <c r="F66" s="348"/>
      <c r="G66" s="295"/>
      <c r="H66" s="328"/>
      <c r="I66" s="329"/>
      <c r="J66" s="329"/>
      <c r="K66" s="329"/>
      <c r="L66" s="329"/>
      <c r="M66" s="295"/>
      <c r="N66" s="328"/>
      <c r="O66" s="329"/>
      <c r="P66" s="329"/>
      <c r="Q66" s="329"/>
      <c r="R66" s="329"/>
      <c r="S66" s="295"/>
      <c r="T66" s="328"/>
      <c r="U66" s="329"/>
      <c r="V66" s="329"/>
      <c r="W66" s="329"/>
      <c r="X66" s="329"/>
      <c r="Y66" s="295"/>
      <c r="Z66" s="328"/>
      <c r="AA66" s="329"/>
      <c r="AB66" s="329"/>
      <c r="AC66" s="329"/>
      <c r="AD66" s="329"/>
      <c r="AE66" s="329"/>
    </row>
    <row r="67" spans="3:31" ht="16.2" customHeight="1">
      <c r="C67" s="329"/>
      <c r="D67" s="329"/>
      <c r="E67" s="348"/>
      <c r="F67" s="348"/>
      <c r="G67" s="295"/>
      <c r="H67" s="328"/>
      <c r="I67" s="329"/>
      <c r="J67" s="329"/>
      <c r="K67" s="329"/>
      <c r="L67" s="329"/>
      <c r="M67" s="295"/>
      <c r="N67" s="328"/>
      <c r="O67" s="329"/>
      <c r="P67" s="329"/>
      <c r="Q67" s="329"/>
      <c r="R67" s="329"/>
      <c r="S67" s="295"/>
      <c r="T67" s="328"/>
      <c r="U67" s="329"/>
      <c r="V67" s="329"/>
      <c r="W67" s="329"/>
      <c r="X67" s="329"/>
      <c r="Y67" s="295"/>
      <c r="Z67" s="328"/>
      <c r="AA67" s="329"/>
      <c r="AB67" s="329"/>
      <c r="AC67" s="329"/>
      <c r="AD67" s="329"/>
      <c r="AE67" s="329"/>
    </row>
    <row r="68" spans="3:31" ht="16.2" customHeight="1">
      <c r="C68" s="329"/>
      <c r="D68" s="329"/>
      <c r="E68" s="348"/>
      <c r="F68" s="348"/>
      <c r="G68" s="295"/>
      <c r="H68" s="328"/>
      <c r="I68" s="329"/>
      <c r="J68" s="329"/>
      <c r="K68" s="329"/>
      <c r="L68" s="329"/>
      <c r="M68" s="295"/>
      <c r="N68" s="328"/>
      <c r="O68" s="329"/>
      <c r="P68" s="329"/>
      <c r="Q68" s="329"/>
      <c r="R68" s="329"/>
      <c r="S68" s="295"/>
      <c r="T68" s="328"/>
      <c r="U68" s="329"/>
      <c r="V68" s="329"/>
      <c r="W68" s="329"/>
      <c r="X68" s="329"/>
      <c r="Y68" s="295"/>
      <c r="Z68" s="328"/>
      <c r="AA68" s="329"/>
      <c r="AB68" s="329"/>
      <c r="AC68" s="329"/>
      <c r="AD68" s="329"/>
      <c r="AE68" s="329"/>
    </row>
    <row r="69" spans="3:31" ht="16.2" customHeight="1">
      <c r="C69" s="329"/>
      <c r="D69" s="329"/>
      <c r="E69" s="348"/>
      <c r="F69" s="348"/>
      <c r="G69" s="295"/>
      <c r="H69" s="328"/>
      <c r="I69" s="329"/>
      <c r="J69" s="329"/>
      <c r="K69" s="329"/>
      <c r="L69" s="329"/>
      <c r="M69" s="295"/>
      <c r="N69" s="328"/>
      <c r="O69" s="329"/>
      <c r="P69" s="329"/>
      <c r="Q69" s="329"/>
      <c r="R69" s="329"/>
      <c r="S69" s="295"/>
      <c r="T69" s="328"/>
      <c r="U69" s="329"/>
      <c r="V69" s="329"/>
      <c r="W69" s="329"/>
      <c r="X69" s="329"/>
      <c r="Y69" s="295"/>
      <c r="Z69" s="328"/>
      <c r="AA69" s="329"/>
      <c r="AB69" s="329"/>
      <c r="AC69" s="329"/>
      <c r="AD69" s="329"/>
      <c r="AE69" s="329"/>
    </row>
    <row r="70" spans="3:31" ht="16.2" customHeight="1">
      <c r="C70" s="329"/>
      <c r="D70" s="329"/>
      <c r="E70" s="348"/>
      <c r="F70" s="348"/>
      <c r="G70" s="295"/>
      <c r="H70" s="328"/>
      <c r="I70" s="329"/>
      <c r="J70" s="329"/>
      <c r="K70" s="329"/>
      <c r="L70" s="329"/>
      <c r="M70" s="295"/>
      <c r="N70" s="328"/>
      <c r="O70" s="329"/>
      <c r="P70" s="329"/>
      <c r="Q70" s="329"/>
      <c r="R70" s="329"/>
      <c r="S70" s="295"/>
      <c r="T70" s="328"/>
      <c r="U70" s="329"/>
      <c r="V70" s="329"/>
      <c r="W70" s="329"/>
      <c r="X70" s="329"/>
      <c r="Y70" s="295"/>
      <c r="Z70" s="328"/>
      <c r="AA70" s="329"/>
      <c r="AB70" s="329"/>
      <c r="AC70" s="329"/>
      <c r="AD70" s="329"/>
      <c r="AE70" s="329"/>
    </row>
    <row r="71" spans="3:31" ht="16.2" customHeight="1">
      <c r="C71" s="329"/>
      <c r="D71" s="329"/>
      <c r="E71" s="348"/>
      <c r="F71" s="348"/>
      <c r="G71" s="295"/>
      <c r="H71" s="328"/>
      <c r="I71" s="329"/>
      <c r="J71" s="329"/>
      <c r="K71" s="329"/>
      <c r="L71" s="329"/>
      <c r="M71" s="295"/>
      <c r="N71" s="328"/>
      <c r="O71" s="329"/>
      <c r="P71" s="329"/>
      <c r="Q71" s="329"/>
      <c r="R71" s="329"/>
      <c r="S71" s="295"/>
      <c r="T71" s="328"/>
      <c r="U71" s="329"/>
      <c r="V71" s="329"/>
      <c r="W71" s="329"/>
      <c r="X71" s="329"/>
      <c r="Y71" s="295"/>
      <c r="Z71" s="328"/>
      <c r="AA71" s="329"/>
      <c r="AB71" s="329"/>
      <c r="AC71" s="329"/>
      <c r="AD71" s="329"/>
      <c r="AE71" s="329"/>
    </row>
    <row r="72" spans="3:31" ht="16.2" customHeight="1">
      <c r="J72" s="329"/>
    </row>
    <row r="73" spans="3:31" ht="16.2" customHeight="1">
      <c r="J73" s="329"/>
    </row>
  </sheetData>
  <sheetProtection formatCells="0"/>
  <mergeCells count="14">
    <mergeCell ref="AA7:AB8"/>
    <mergeCell ref="U10:X10"/>
    <mergeCell ref="D7:L8"/>
    <mergeCell ref="C2:F3"/>
    <mergeCell ref="AA10:AD10"/>
    <mergeCell ref="W5:X5"/>
    <mergeCell ref="W7:X7"/>
    <mergeCell ref="D5:L6"/>
    <mergeCell ref="C10:F10"/>
    <mergeCell ref="I10:L10"/>
    <mergeCell ref="O10:R10"/>
    <mergeCell ref="P5:V6"/>
    <mergeCell ref="P7:Q8"/>
    <mergeCell ref="AA5:AC6"/>
  </mergeCells>
  <phoneticPr fontId="2"/>
  <conditionalFormatting sqref="F13:F20 L13:L22 R13:R17 AD13:AD24 X13:X24">
    <cfRule type="cellIs" dxfId="87" priority="26" operator="greaterThan">
      <formula>D13</formula>
    </cfRule>
  </conditionalFormatting>
  <hyperlinks>
    <hyperlink ref="C2:F3" location="提案表紙!A1" display="兵庫県折込資料表　" xr:uid="{00000000-0004-0000-07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 xml:space="preserve">&amp;L西宮市&amp;RＰ－０４/２３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6F6F6"/>
    <pageSetUpPr fitToPage="1"/>
  </sheetPr>
  <dimension ref="A1:AF72"/>
  <sheetViews>
    <sheetView showZeros="0" topLeftCell="C2" zoomScaleNormal="100" workbookViewId="0">
      <selection activeCell="C2" sqref="C2:F3"/>
    </sheetView>
  </sheetViews>
  <sheetFormatPr defaultRowHeight="13.2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33203125" customWidth="1"/>
    <col min="6" max="6" width="8.77734375" customWidth="1"/>
    <col min="7" max="7" width="8.6640625" style="166" hidden="1" customWidth="1"/>
    <col min="8" max="8" width="8.6640625" style="167" hidden="1" customWidth="1"/>
    <col min="9" max="9" width="14.21875" customWidth="1"/>
    <col min="10" max="10" width="6.77734375" customWidth="1"/>
    <col min="11" max="11" width="3.33203125" customWidth="1"/>
    <col min="12" max="12" width="8.77734375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customWidth="1"/>
    <col min="30" max="30" width="8.77734375" customWidth="1"/>
  </cols>
  <sheetData>
    <row r="1" spans="1:31" ht="14.1" hidden="1" customHeight="1">
      <c r="A1" s="166" t="s">
        <v>313</v>
      </c>
      <c r="B1" s="167" t="s">
        <v>314</v>
      </c>
      <c r="F1" s="72" t="s">
        <v>315</v>
      </c>
      <c r="G1" s="166" t="s">
        <v>313</v>
      </c>
      <c r="H1" s="167" t="s">
        <v>314</v>
      </c>
      <c r="L1" s="72" t="s">
        <v>315</v>
      </c>
      <c r="M1" s="166" t="s">
        <v>313</v>
      </c>
      <c r="N1" s="167" t="s">
        <v>314</v>
      </c>
      <c r="R1" s="72" t="s">
        <v>315</v>
      </c>
      <c r="S1" s="166" t="s">
        <v>313</v>
      </c>
      <c r="T1" s="167" t="s">
        <v>314</v>
      </c>
      <c r="X1" s="72" t="s">
        <v>315</v>
      </c>
      <c r="Y1" s="166" t="s">
        <v>313</v>
      </c>
      <c r="Z1" s="167" t="s">
        <v>314</v>
      </c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W2" t="s">
        <v>1073</v>
      </c>
      <c r="Y2"/>
      <c r="Z2"/>
    </row>
    <row r="3" spans="1:31" ht="13.2" customHeight="1">
      <c r="C3" s="933"/>
      <c r="D3" s="933"/>
      <c r="E3" s="933"/>
      <c r="F3" s="933"/>
      <c r="I3" s="121" t="s">
        <v>486</v>
      </c>
      <c r="W3" t="s">
        <v>1075</v>
      </c>
      <c r="Y3"/>
      <c r="Z3"/>
    </row>
    <row r="4" spans="1:31" ht="13.2" customHeight="1">
      <c r="C4" t="s">
        <v>341</v>
      </c>
      <c r="I4" s="288">
        <v>45717</v>
      </c>
      <c r="J4" s="284" t="s">
        <v>603</v>
      </c>
      <c r="K4" t="s">
        <v>229</v>
      </c>
      <c r="W4" t="s">
        <v>1072</v>
      </c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295</v>
      </c>
      <c r="P7" s="944">
        <f>提案表紙!H10</f>
        <v>0</v>
      </c>
      <c r="Q7" s="945"/>
      <c r="R7" s="76" t="s">
        <v>162</v>
      </c>
      <c r="T7" s="175"/>
      <c r="U7" s="563">
        <f>SUM(東灘区折込部数+灘区折込部数)</f>
        <v>0</v>
      </c>
      <c r="V7" s="57"/>
      <c r="W7" s="934" t="s">
        <v>388</v>
      </c>
      <c r="X7" s="914"/>
      <c r="Z7" s="175"/>
      <c r="AA7" s="954" t="s">
        <v>390</v>
      </c>
      <c r="AB7" s="954"/>
      <c r="AC7" s="549" t="s">
        <v>834</v>
      </c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55"/>
      <c r="AB8" s="955"/>
      <c r="AC8" s="553" t="s">
        <v>835</v>
      </c>
      <c r="AD8" s="294" t="s">
        <v>838</v>
      </c>
      <c r="AE8" s="296"/>
    </row>
    <row r="9" spans="1:31" ht="13.2" customHeight="1"/>
    <row r="10" spans="1:31" ht="16.2" customHeight="1">
      <c r="A10" s="166">
        <v>1</v>
      </c>
      <c r="B10" s="167">
        <v>1</v>
      </c>
      <c r="C10" s="930" t="s">
        <v>169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167">
        <v>1</v>
      </c>
      <c r="C12" s="71" t="s">
        <v>81</v>
      </c>
      <c r="D12" s="53" ph="1"/>
      <c r="E12" s="39"/>
      <c r="F12" s="37"/>
      <c r="G12" s="166">
        <v>2</v>
      </c>
      <c r="H12" s="167">
        <v>1</v>
      </c>
      <c r="I12" s="52"/>
      <c r="J12" s="35"/>
      <c r="K12" s="36"/>
      <c r="L12" s="35"/>
      <c r="M12" s="166">
        <v>2</v>
      </c>
      <c r="N12" s="167">
        <v>1</v>
      </c>
      <c r="O12" s="52"/>
      <c r="P12" s="35"/>
      <c r="Q12" s="36"/>
      <c r="R12" s="35"/>
      <c r="S12" s="166">
        <v>2</v>
      </c>
      <c r="T12" s="167">
        <v>1</v>
      </c>
      <c r="U12" s="52"/>
      <c r="V12" s="35"/>
      <c r="W12" s="36"/>
      <c r="X12" s="35"/>
      <c r="Y12" s="166">
        <v>2</v>
      </c>
      <c r="Z12" s="167">
        <v>1</v>
      </c>
      <c r="AA12" s="52"/>
      <c r="AB12" s="35"/>
      <c r="AC12" s="36"/>
      <c r="AD12" s="35"/>
      <c r="AE12" s="37"/>
    </row>
    <row r="13" spans="1:31" ht="16.2" customHeight="1">
      <c r="A13" s="166">
        <v>3</v>
      </c>
      <c r="B13" s="167">
        <v>10101</v>
      </c>
      <c r="C13" s="19" t="s">
        <v>253</v>
      </c>
      <c r="D13" s="4">
        <v>1450</v>
      </c>
      <c r="E13" s="239"/>
      <c r="F13" s="202"/>
      <c r="G13" s="166">
        <v>3</v>
      </c>
      <c r="H13" s="167">
        <v>20101</v>
      </c>
      <c r="I13" s="19" t="s">
        <v>1201</v>
      </c>
      <c r="J13" s="4">
        <v>2900</v>
      </c>
      <c r="K13" s="239"/>
      <c r="L13" s="253"/>
      <c r="M13" s="166">
        <v>3</v>
      </c>
      <c r="N13" s="167">
        <v>30101</v>
      </c>
      <c r="O13" s="19" t="s">
        <v>257</v>
      </c>
      <c r="P13" s="4">
        <v>700</v>
      </c>
      <c r="Q13" s="239"/>
      <c r="R13" s="253"/>
      <c r="S13" s="166">
        <v>3</v>
      </c>
      <c r="T13" s="167">
        <v>40101</v>
      </c>
      <c r="U13" s="19" t="s">
        <v>253</v>
      </c>
      <c r="V13" s="4">
        <v>1250</v>
      </c>
      <c r="W13" s="239"/>
      <c r="X13" s="253"/>
      <c r="Y13" s="166">
        <v>3</v>
      </c>
      <c r="AA13" s="19"/>
      <c r="AB13" s="788"/>
      <c r="AC13" s="239"/>
      <c r="AD13" s="253"/>
      <c r="AE13" s="308"/>
    </row>
    <row r="14" spans="1:31" ht="16.2" customHeight="1">
      <c r="A14" s="166">
        <v>3</v>
      </c>
      <c r="B14" s="167">
        <v>10103</v>
      </c>
      <c r="C14" s="20" t="s">
        <v>254</v>
      </c>
      <c r="D14" s="3">
        <v>1600</v>
      </c>
      <c r="E14" s="224"/>
      <c r="F14" s="214"/>
      <c r="G14" s="166">
        <v>3</v>
      </c>
      <c r="H14" s="167">
        <v>20107</v>
      </c>
      <c r="I14" s="20" t="s">
        <v>1202</v>
      </c>
      <c r="J14" s="3">
        <v>1950</v>
      </c>
      <c r="K14" s="224"/>
      <c r="L14" s="214"/>
      <c r="M14" s="166">
        <v>3</v>
      </c>
      <c r="N14" s="167">
        <v>30106</v>
      </c>
      <c r="O14" s="700" t="s">
        <v>1046</v>
      </c>
      <c r="P14" s="3">
        <v>1050</v>
      </c>
      <c r="Q14" s="224"/>
      <c r="R14" s="214"/>
      <c r="S14" s="166">
        <v>3</v>
      </c>
      <c r="T14" s="167">
        <v>40103</v>
      </c>
      <c r="U14" s="20" t="s">
        <v>254</v>
      </c>
      <c r="V14" s="3">
        <v>5300</v>
      </c>
      <c r="W14" s="224"/>
      <c r="X14" s="214"/>
      <c r="Y14" s="166">
        <v>3</v>
      </c>
      <c r="AA14" s="20"/>
      <c r="AB14" s="787"/>
      <c r="AC14" s="224"/>
      <c r="AD14" s="214"/>
      <c r="AE14" s="309"/>
    </row>
    <row r="15" spans="1:31" ht="16.2" customHeight="1">
      <c r="A15" s="166">
        <v>3</v>
      </c>
      <c r="B15" s="167">
        <v>10107</v>
      </c>
      <c r="C15" s="20" t="s">
        <v>255</v>
      </c>
      <c r="D15" s="3">
        <v>2150</v>
      </c>
      <c r="E15" s="224"/>
      <c r="F15" s="214"/>
      <c r="G15" s="166">
        <v>3</v>
      </c>
      <c r="H15" s="167">
        <v>20111</v>
      </c>
      <c r="I15" s="116" t="s">
        <v>1198</v>
      </c>
      <c r="J15" s="3">
        <v>1700</v>
      </c>
      <c r="K15" s="224"/>
      <c r="L15" s="214"/>
      <c r="M15" s="166">
        <v>3</v>
      </c>
      <c r="N15" s="167">
        <v>30111</v>
      </c>
      <c r="O15" s="733" t="s">
        <v>1131</v>
      </c>
      <c r="P15" s="3">
        <v>2350</v>
      </c>
      <c r="Q15" s="224"/>
      <c r="R15" s="214"/>
      <c r="S15" s="166">
        <v>3</v>
      </c>
      <c r="T15" s="167">
        <v>40105</v>
      </c>
      <c r="U15" s="20" t="s">
        <v>255</v>
      </c>
      <c r="V15" s="3">
        <v>1950</v>
      </c>
      <c r="W15" s="224"/>
      <c r="X15" s="214"/>
      <c r="Y15" s="166">
        <v>3</v>
      </c>
      <c r="AA15" s="20"/>
      <c r="AB15" s="787"/>
      <c r="AC15" s="224"/>
      <c r="AD15" s="249"/>
      <c r="AE15" s="309"/>
    </row>
    <row r="16" spans="1:31" ht="16.2" customHeight="1">
      <c r="A16" s="166">
        <v>3</v>
      </c>
      <c r="B16" s="167">
        <v>10111</v>
      </c>
      <c r="C16" s="20" t="s">
        <v>15</v>
      </c>
      <c r="D16" s="3">
        <v>800</v>
      </c>
      <c r="E16" s="224"/>
      <c r="F16" s="214"/>
      <c r="G16" s="166">
        <v>3</v>
      </c>
      <c r="H16" s="167">
        <v>20113</v>
      </c>
      <c r="I16" s="20" t="s">
        <v>1199</v>
      </c>
      <c r="J16" s="3">
        <v>2600</v>
      </c>
      <c r="K16" s="224"/>
      <c r="L16" s="214"/>
      <c r="M16" s="166">
        <v>3</v>
      </c>
      <c r="O16" s="733"/>
      <c r="P16" s="3"/>
      <c r="Q16" s="224"/>
      <c r="R16" s="214"/>
      <c r="S16" s="166">
        <v>3</v>
      </c>
      <c r="T16" s="167">
        <v>40107</v>
      </c>
      <c r="U16" s="20" t="s">
        <v>258</v>
      </c>
      <c r="V16" s="3">
        <v>1400</v>
      </c>
      <c r="W16" s="224"/>
      <c r="X16" s="214"/>
      <c r="Y16" s="166">
        <v>3</v>
      </c>
      <c r="AA16" s="439"/>
      <c r="AB16" s="223"/>
      <c r="AC16" s="224"/>
      <c r="AD16" s="214"/>
      <c r="AE16" s="309"/>
    </row>
    <row r="17" spans="1:31" ht="16.2" customHeight="1">
      <c r="A17" s="166">
        <v>3</v>
      </c>
      <c r="B17" s="167">
        <v>10113</v>
      </c>
      <c r="C17" s="20" t="s">
        <v>256</v>
      </c>
      <c r="D17" s="3">
        <v>1800</v>
      </c>
      <c r="E17" s="224"/>
      <c r="F17" s="214"/>
      <c r="G17" s="166">
        <v>3</v>
      </c>
      <c r="H17" s="167">
        <v>20115</v>
      </c>
      <c r="I17" s="74" t="s">
        <v>858</v>
      </c>
      <c r="J17" s="3">
        <v>3250</v>
      </c>
      <c r="K17" s="224"/>
      <c r="L17" s="214"/>
      <c r="M17" s="166">
        <v>3</v>
      </c>
      <c r="O17" s="20"/>
      <c r="P17" s="676"/>
      <c r="Q17" s="224"/>
      <c r="R17" s="249"/>
      <c r="S17" s="166">
        <v>3</v>
      </c>
      <c r="T17" s="167">
        <v>40109</v>
      </c>
      <c r="U17" s="20" t="s">
        <v>256</v>
      </c>
      <c r="V17" s="3">
        <v>3000</v>
      </c>
      <c r="W17" s="224"/>
      <c r="X17" s="214"/>
      <c r="Y17" s="166">
        <v>3</v>
      </c>
      <c r="AA17" s="439"/>
      <c r="AB17" s="223"/>
      <c r="AC17" s="224"/>
      <c r="AD17" s="214"/>
      <c r="AE17" s="309"/>
    </row>
    <row r="18" spans="1:31" ht="16.2" customHeight="1">
      <c r="A18" s="166">
        <v>3</v>
      </c>
      <c r="C18" s="439"/>
      <c r="D18" s="223"/>
      <c r="E18" s="224"/>
      <c r="F18" s="214"/>
      <c r="G18" s="166">
        <v>3</v>
      </c>
      <c r="I18" s="74"/>
      <c r="J18" s="3"/>
      <c r="K18" s="224"/>
      <c r="L18" s="214"/>
      <c r="M18" s="166">
        <v>3</v>
      </c>
      <c r="O18" s="20"/>
      <c r="P18" s="3"/>
      <c r="Q18" s="224"/>
      <c r="R18" s="214"/>
      <c r="S18" s="166">
        <v>3</v>
      </c>
      <c r="U18" s="20"/>
      <c r="V18" s="676"/>
      <c r="W18" s="224"/>
      <c r="X18" s="249"/>
      <c r="Y18" s="166">
        <v>3</v>
      </c>
      <c r="AA18" s="439"/>
      <c r="AB18" s="223"/>
      <c r="AC18" s="224"/>
      <c r="AD18" s="214"/>
      <c r="AE18" s="309"/>
    </row>
    <row r="19" spans="1:31" ht="16.2" customHeight="1">
      <c r="A19" s="166">
        <v>3</v>
      </c>
      <c r="C19" s="439"/>
      <c r="D19" s="223"/>
      <c r="E19" s="224"/>
      <c r="F19" s="214"/>
      <c r="G19" s="166">
        <v>3</v>
      </c>
      <c r="I19" s="74"/>
      <c r="J19" s="3"/>
      <c r="K19" s="224"/>
      <c r="L19" s="249"/>
      <c r="M19" s="166">
        <v>3</v>
      </c>
      <c r="O19" s="439"/>
      <c r="P19" s="223"/>
      <c r="Q19" s="224"/>
      <c r="R19" s="214"/>
      <c r="S19" s="166">
        <v>3</v>
      </c>
      <c r="U19" s="439"/>
      <c r="V19" s="223"/>
      <c r="W19" s="224"/>
      <c r="X19" s="214"/>
      <c r="Y19" s="295">
        <v>3</v>
      </c>
      <c r="Z19" s="328"/>
      <c r="AA19" s="439"/>
      <c r="AB19" s="223"/>
      <c r="AC19" s="224"/>
      <c r="AD19" s="214"/>
      <c r="AE19" s="309"/>
    </row>
    <row r="20" spans="1:31" ht="16.2" customHeight="1">
      <c r="A20" s="166">
        <v>3</v>
      </c>
      <c r="C20" s="439"/>
      <c r="D20" s="223"/>
      <c r="E20" s="224"/>
      <c r="F20" s="214"/>
      <c r="G20" s="166">
        <v>3</v>
      </c>
      <c r="I20" s="439"/>
      <c r="J20" s="223"/>
      <c r="K20" s="224"/>
      <c r="L20" s="214"/>
      <c r="M20" s="166">
        <v>3</v>
      </c>
      <c r="O20" s="439"/>
      <c r="P20" s="223"/>
      <c r="Q20" s="224"/>
      <c r="R20" s="214"/>
      <c r="S20" s="166">
        <v>3</v>
      </c>
      <c r="U20" s="439"/>
      <c r="V20" s="223"/>
      <c r="W20" s="224"/>
      <c r="X20" s="214"/>
      <c r="Y20" s="295">
        <v>3</v>
      </c>
      <c r="Z20" s="328"/>
      <c r="AA20" s="439"/>
      <c r="AB20" s="223"/>
      <c r="AC20" s="224"/>
      <c r="AD20" s="214"/>
      <c r="AE20" s="309"/>
    </row>
    <row r="21" spans="1:31" ht="16.2" customHeight="1">
      <c r="A21" s="166">
        <v>3</v>
      </c>
      <c r="C21" s="439"/>
      <c r="D21" s="223"/>
      <c r="E21" s="224"/>
      <c r="F21" s="214"/>
      <c r="G21" s="166">
        <v>3</v>
      </c>
      <c r="I21" s="439"/>
      <c r="J21" s="223"/>
      <c r="K21" s="224"/>
      <c r="L21" s="214"/>
      <c r="M21" s="166">
        <v>3</v>
      </c>
      <c r="O21" s="439"/>
      <c r="P21" s="223"/>
      <c r="Q21" s="224"/>
      <c r="R21" s="214"/>
      <c r="S21" s="166">
        <v>3</v>
      </c>
      <c r="U21" s="439"/>
      <c r="V21" s="223"/>
      <c r="W21" s="224"/>
      <c r="X21" s="214"/>
      <c r="Y21" s="295">
        <v>3</v>
      </c>
      <c r="Z21" s="328"/>
      <c r="AA21" s="439"/>
      <c r="AB21" s="223"/>
      <c r="AC21" s="224"/>
      <c r="AD21" s="214"/>
      <c r="AE21" s="309"/>
    </row>
    <row r="22" spans="1:31" ht="16.2" customHeight="1" thickBot="1">
      <c r="A22" s="166">
        <v>3</v>
      </c>
      <c r="C22" s="439"/>
      <c r="D22" s="223"/>
      <c r="E22" s="224"/>
      <c r="F22" s="214"/>
      <c r="G22" s="166">
        <v>3</v>
      </c>
      <c r="I22" s="439"/>
      <c r="J22" s="223"/>
      <c r="K22" s="224"/>
      <c r="L22" s="214"/>
      <c r="M22" s="166">
        <v>3</v>
      </c>
      <c r="O22" s="439"/>
      <c r="P22" s="223"/>
      <c r="Q22" s="224"/>
      <c r="R22" s="214"/>
      <c r="S22" s="166">
        <v>3</v>
      </c>
      <c r="U22" s="439"/>
      <c r="V22" s="223"/>
      <c r="W22" s="224"/>
      <c r="X22" s="214"/>
      <c r="Y22" s="295">
        <v>3</v>
      </c>
      <c r="Z22" s="328"/>
      <c r="AA22" s="439"/>
      <c r="AB22" s="223"/>
      <c r="AC22" s="224"/>
      <c r="AD22" s="214"/>
      <c r="AE22" s="309"/>
    </row>
    <row r="23" spans="1:31" ht="16.2" customHeight="1" thickTop="1">
      <c r="A23" s="166">
        <v>4</v>
      </c>
      <c r="C23" s="40" t="s">
        <v>231</v>
      </c>
      <c r="D23" s="46">
        <f>SUM(D13:D22)</f>
        <v>7800</v>
      </c>
      <c r="E23" s="54"/>
      <c r="F23" s="79">
        <f>SUM(F13:F22)</f>
        <v>0</v>
      </c>
      <c r="G23" s="166">
        <v>4</v>
      </c>
      <c r="I23" s="40" t="s">
        <v>231</v>
      </c>
      <c r="J23" s="46">
        <f>SUM(J13:J22)</f>
        <v>12400</v>
      </c>
      <c r="K23" s="54"/>
      <c r="L23" s="79">
        <f>SUM(L13:L22)</f>
        <v>0</v>
      </c>
      <c r="M23" s="166">
        <v>4</v>
      </c>
      <c r="O23" s="40" t="s">
        <v>231</v>
      </c>
      <c r="P23" s="46">
        <f>SUM(P13:P22)</f>
        <v>4100</v>
      </c>
      <c r="Q23" s="54"/>
      <c r="R23" s="79">
        <f>SUM(R13:R22)</f>
        <v>0</v>
      </c>
      <c r="S23" s="166">
        <v>4</v>
      </c>
      <c r="U23" s="40" t="s">
        <v>231</v>
      </c>
      <c r="V23" s="46">
        <f>SUM(V13:V22)</f>
        <v>12900</v>
      </c>
      <c r="W23" s="54"/>
      <c r="X23" s="79">
        <f>SUM(X13:X22)</f>
        <v>0</v>
      </c>
      <c r="Y23" s="166">
        <v>4</v>
      </c>
      <c r="AA23" s="40" t="s">
        <v>231</v>
      </c>
      <c r="AB23" s="46">
        <f>SUM(AB13:AB22)</f>
        <v>0</v>
      </c>
      <c r="AC23" s="54"/>
      <c r="AD23" s="79">
        <f>SUM(AD13:AD22)</f>
        <v>0</v>
      </c>
      <c r="AE23" s="49">
        <f>+AB23+V23+P23+J23+D23</f>
        <v>37200</v>
      </c>
    </row>
    <row r="24" spans="1:31" ht="16.2" customHeight="1">
      <c r="E24" s="72"/>
      <c r="I24" s="13"/>
      <c r="J24" s="13"/>
      <c r="K24" s="612"/>
      <c r="L24" s="13"/>
      <c r="O24" s="13"/>
      <c r="Q24" s="72"/>
      <c r="W24" s="72"/>
      <c r="AC24" s="72"/>
      <c r="AD24" s="110" t="s">
        <v>382</v>
      </c>
      <c r="AE24" s="106">
        <f>Ｋ東灘区折込部数+Ａ東灘区折込部数+Ｍ東灘区折込部数+Ｙ東灘区折込部数+Ｓ東灘区折込部数</f>
        <v>0</v>
      </c>
    </row>
    <row r="25" spans="1:31" ht="16.2" customHeight="1">
      <c r="A25" s="166">
        <v>2</v>
      </c>
      <c r="B25" s="167">
        <v>2</v>
      </c>
      <c r="C25" s="70" t="s">
        <v>80</v>
      </c>
      <c r="D25" s="12"/>
      <c r="E25" s="613"/>
      <c r="F25" s="11"/>
      <c r="G25" s="166">
        <v>2</v>
      </c>
      <c r="H25" s="167">
        <v>2</v>
      </c>
      <c r="I25" s="52"/>
      <c r="J25" s="12"/>
      <c r="K25" s="613"/>
      <c r="L25" s="11"/>
      <c r="M25" s="166">
        <v>2</v>
      </c>
      <c r="N25" s="167">
        <v>2</v>
      </c>
      <c r="O25" s="606"/>
      <c r="P25" s="606"/>
      <c r="Q25" s="614"/>
      <c r="R25" s="606"/>
      <c r="S25" s="166">
        <v>2</v>
      </c>
      <c r="T25" s="167">
        <v>2</v>
      </c>
      <c r="U25" s="11"/>
      <c r="V25" s="12"/>
      <c r="W25" s="613"/>
      <c r="X25" s="11"/>
      <c r="Y25" s="166">
        <v>2</v>
      </c>
      <c r="Z25" s="167">
        <v>2</v>
      </c>
      <c r="AA25" s="11"/>
      <c r="AB25" s="12"/>
      <c r="AC25" s="613"/>
      <c r="AD25" s="11"/>
    </row>
    <row r="26" spans="1:31" ht="16.2" customHeight="1">
      <c r="A26" s="166">
        <v>3</v>
      </c>
      <c r="B26" s="167">
        <v>10206</v>
      </c>
      <c r="C26" s="20" t="s">
        <v>948</v>
      </c>
      <c r="D26" s="3">
        <v>3500</v>
      </c>
      <c r="E26" s="239"/>
      <c r="F26" s="253"/>
      <c r="G26" s="166">
        <v>3</v>
      </c>
      <c r="H26" s="167">
        <v>20201</v>
      </c>
      <c r="I26" s="772" t="s">
        <v>1152</v>
      </c>
      <c r="J26" s="4">
        <v>2750</v>
      </c>
      <c r="K26" s="239"/>
      <c r="L26" s="253"/>
      <c r="M26" s="166">
        <v>3</v>
      </c>
      <c r="N26" s="167">
        <v>30211</v>
      </c>
      <c r="O26" s="19" t="s">
        <v>924</v>
      </c>
      <c r="P26" s="720">
        <v>1000</v>
      </c>
      <c r="Q26" s="239"/>
      <c r="R26" s="253"/>
      <c r="S26" s="166">
        <v>3</v>
      </c>
      <c r="T26" s="167">
        <v>40201</v>
      </c>
      <c r="U26" s="19" t="s">
        <v>952</v>
      </c>
      <c r="V26" s="681" t="s">
        <v>1305</v>
      </c>
      <c r="W26" s="239"/>
      <c r="X26" s="253"/>
      <c r="Y26" s="166">
        <v>3</v>
      </c>
      <c r="AA26" s="20"/>
      <c r="AB26" s="676"/>
      <c r="AC26" s="239"/>
      <c r="AD26" s="202"/>
      <c r="AE26" s="308"/>
    </row>
    <row r="27" spans="1:31" ht="16.2" customHeight="1">
      <c r="A27" s="166">
        <v>3</v>
      </c>
      <c r="B27" s="167">
        <v>10207</v>
      </c>
      <c r="C27" s="20" t="s">
        <v>261</v>
      </c>
      <c r="D27" s="3">
        <v>1050</v>
      </c>
      <c r="E27" s="224"/>
      <c r="F27" s="214"/>
      <c r="G27" s="166">
        <v>3</v>
      </c>
      <c r="H27" s="167">
        <v>20218</v>
      </c>
      <c r="I27" s="20" t="s">
        <v>1153</v>
      </c>
      <c r="J27" s="3">
        <v>1450</v>
      </c>
      <c r="K27" s="224"/>
      <c r="L27" s="214"/>
      <c r="M27" s="166">
        <v>3</v>
      </c>
      <c r="O27" s="20"/>
      <c r="P27" s="3"/>
      <c r="Q27" s="224"/>
      <c r="R27" s="214"/>
      <c r="S27" s="166">
        <v>3</v>
      </c>
      <c r="T27" s="167">
        <v>40203</v>
      </c>
      <c r="U27" s="20" t="s">
        <v>261</v>
      </c>
      <c r="V27" s="3">
        <v>3350</v>
      </c>
      <c r="W27" s="224"/>
      <c r="X27" s="214"/>
      <c r="Y27" s="166">
        <v>3</v>
      </c>
      <c r="AA27" s="439"/>
      <c r="AB27" s="3"/>
      <c r="AC27" s="224"/>
      <c r="AD27" s="214"/>
      <c r="AE27" s="309"/>
    </row>
    <row r="28" spans="1:31" ht="16.2" customHeight="1">
      <c r="A28" s="166">
        <v>3</v>
      </c>
      <c r="B28" s="167">
        <v>10213</v>
      </c>
      <c r="C28" s="20" t="s">
        <v>262</v>
      </c>
      <c r="D28" s="3">
        <v>2100</v>
      </c>
      <c r="E28" s="224"/>
      <c r="F28" s="214"/>
      <c r="G28" s="166">
        <v>3</v>
      </c>
      <c r="I28" s="439"/>
      <c r="J28" s="567"/>
      <c r="K28" s="224"/>
      <c r="L28" s="249"/>
      <c r="M28" s="166">
        <v>3</v>
      </c>
      <c r="O28" s="20"/>
      <c r="P28" s="676"/>
      <c r="Q28" s="224"/>
      <c r="R28" s="249"/>
      <c r="S28" s="166">
        <v>3</v>
      </c>
      <c r="T28" s="167">
        <v>40209</v>
      </c>
      <c r="U28" s="20" t="s">
        <v>262</v>
      </c>
      <c r="V28" s="3">
        <v>1050</v>
      </c>
      <c r="W28" s="224"/>
      <c r="X28" s="214"/>
      <c r="Y28" s="166">
        <v>3</v>
      </c>
      <c r="AA28" s="439"/>
      <c r="AB28" s="223"/>
      <c r="AC28" s="224"/>
      <c r="AD28" s="214"/>
      <c r="AE28" s="309"/>
    </row>
    <row r="29" spans="1:31" ht="16.2" customHeight="1">
      <c r="A29" s="166">
        <v>3</v>
      </c>
      <c r="C29" s="20"/>
      <c r="D29" s="676"/>
      <c r="E29" s="224"/>
      <c r="F29" s="249"/>
      <c r="G29" s="166">
        <v>3</v>
      </c>
      <c r="I29" s="439"/>
      <c r="J29" s="223"/>
      <c r="K29" s="224"/>
      <c r="L29" s="214"/>
      <c r="M29" s="166">
        <v>3</v>
      </c>
      <c r="O29" s="439"/>
      <c r="P29" s="223"/>
      <c r="Q29" s="224"/>
      <c r="R29" s="214"/>
      <c r="S29" s="166">
        <v>3</v>
      </c>
      <c r="T29" s="167">
        <v>40211</v>
      </c>
      <c r="U29" s="20" t="s">
        <v>949</v>
      </c>
      <c r="V29" s="3">
        <v>1250</v>
      </c>
      <c r="W29" s="224"/>
      <c r="X29" s="249"/>
      <c r="Y29" s="166">
        <v>3</v>
      </c>
      <c r="AA29" s="439"/>
      <c r="AB29" s="223"/>
      <c r="AC29" s="224"/>
      <c r="AD29" s="214"/>
      <c r="AE29" s="309"/>
    </row>
    <row r="30" spans="1:31" ht="16.2" customHeight="1">
      <c r="A30" s="166">
        <v>3</v>
      </c>
      <c r="C30" s="20"/>
      <c r="D30" s="3"/>
      <c r="E30" s="224"/>
      <c r="F30" s="214"/>
      <c r="G30" s="166">
        <v>3</v>
      </c>
      <c r="I30" s="439"/>
      <c r="J30" s="567"/>
      <c r="K30" s="224"/>
      <c r="L30" s="214"/>
      <c r="M30" s="166">
        <v>3</v>
      </c>
      <c r="O30" s="439"/>
      <c r="P30" s="223"/>
      <c r="Q30" s="224"/>
      <c r="R30" s="214"/>
      <c r="S30" s="166">
        <v>3</v>
      </c>
      <c r="U30" s="20"/>
      <c r="V30" s="3"/>
      <c r="W30" s="224"/>
      <c r="X30" s="214"/>
      <c r="Y30" s="166">
        <v>3</v>
      </c>
      <c r="AA30" s="439"/>
      <c r="AB30" s="223"/>
      <c r="AC30" s="224"/>
      <c r="AD30" s="214"/>
      <c r="AE30" s="309"/>
    </row>
    <row r="31" spans="1:31" ht="16.2" customHeight="1">
      <c r="A31" s="166">
        <v>3</v>
      </c>
      <c r="C31" s="20"/>
      <c r="D31" s="676"/>
      <c r="E31" s="224"/>
      <c r="F31" s="214"/>
      <c r="G31" s="166">
        <v>3</v>
      </c>
      <c r="I31" s="439"/>
      <c r="J31" s="213"/>
      <c r="K31" s="224"/>
      <c r="L31" s="214"/>
      <c r="M31" s="166">
        <v>3</v>
      </c>
      <c r="O31" s="439"/>
      <c r="P31" s="223"/>
      <c r="Q31" s="224"/>
      <c r="R31" s="214"/>
      <c r="S31" s="166">
        <v>3</v>
      </c>
      <c r="U31" s="439"/>
      <c r="V31" s="223"/>
      <c r="W31" s="224"/>
      <c r="X31" s="214"/>
      <c r="Y31" s="295">
        <v>3</v>
      </c>
      <c r="Z31" s="328"/>
      <c r="AA31" s="439"/>
      <c r="AB31" s="223"/>
      <c r="AC31" s="224"/>
      <c r="AD31" s="214"/>
      <c r="AE31" s="309"/>
    </row>
    <row r="32" spans="1:31" ht="16.2" customHeight="1">
      <c r="A32" s="166">
        <v>3</v>
      </c>
      <c r="C32" s="439"/>
      <c r="D32" s="223"/>
      <c r="E32" s="224"/>
      <c r="F32" s="214"/>
      <c r="G32" s="295">
        <v>3</v>
      </c>
      <c r="H32" s="328"/>
      <c r="I32" s="439"/>
      <c r="J32" s="213"/>
      <c r="K32" s="224"/>
      <c r="L32" s="214"/>
      <c r="M32" s="295">
        <v>3</v>
      </c>
      <c r="N32" s="328"/>
      <c r="O32" s="439"/>
      <c r="P32" s="223"/>
      <c r="Q32" s="224"/>
      <c r="R32" s="214"/>
      <c r="S32" s="295">
        <v>3</v>
      </c>
      <c r="T32" s="328"/>
      <c r="U32" s="439"/>
      <c r="V32" s="223"/>
      <c r="W32" s="224"/>
      <c r="X32" s="214"/>
      <c r="Y32" s="295">
        <v>3</v>
      </c>
      <c r="Z32" s="328"/>
      <c r="AA32" s="439"/>
      <c r="AB32" s="223"/>
      <c r="AC32" s="224"/>
      <c r="AD32" s="214"/>
      <c r="AE32" s="309"/>
    </row>
    <row r="33" spans="1:32" ht="16.2" customHeight="1">
      <c r="A33" s="166">
        <v>3</v>
      </c>
      <c r="C33" s="439"/>
      <c r="D33" s="223"/>
      <c r="E33" s="224"/>
      <c r="F33" s="214"/>
      <c r="G33" s="295">
        <v>3</v>
      </c>
      <c r="H33" s="328"/>
      <c r="I33" s="439"/>
      <c r="J33" s="213"/>
      <c r="K33" s="224"/>
      <c r="L33" s="214"/>
      <c r="M33" s="295">
        <v>3</v>
      </c>
      <c r="N33" s="328"/>
      <c r="O33" s="439"/>
      <c r="P33" s="223"/>
      <c r="Q33" s="224"/>
      <c r="R33" s="214"/>
      <c r="S33" s="295">
        <v>3</v>
      </c>
      <c r="T33" s="328"/>
      <c r="U33" s="439"/>
      <c r="V33" s="223"/>
      <c r="W33" s="224"/>
      <c r="X33" s="214"/>
      <c r="Y33" s="295">
        <v>3</v>
      </c>
      <c r="Z33" s="328"/>
      <c r="AA33" s="439"/>
      <c r="AB33" s="223"/>
      <c r="AC33" s="224"/>
      <c r="AD33" s="214"/>
      <c r="AE33" s="309"/>
    </row>
    <row r="34" spans="1:32" ht="16.2" customHeight="1">
      <c r="A34" s="166">
        <v>3</v>
      </c>
      <c r="C34" s="439"/>
      <c r="D34" s="223"/>
      <c r="E34" s="224"/>
      <c r="F34" s="214"/>
      <c r="G34" s="295">
        <v>3</v>
      </c>
      <c r="H34" s="328"/>
      <c r="I34" s="439"/>
      <c r="J34" s="213"/>
      <c r="K34" s="224"/>
      <c r="L34" s="214"/>
      <c r="M34" s="295">
        <v>3</v>
      </c>
      <c r="N34" s="328"/>
      <c r="O34" s="439"/>
      <c r="P34" s="223"/>
      <c r="Q34" s="224"/>
      <c r="R34" s="214"/>
      <c r="S34" s="295">
        <v>3</v>
      </c>
      <c r="T34" s="328"/>
      <c r="U34" s="439"/>
      <c r="V34" s="223"/>
      <c r="W34" s="224"/>
      <c r="X34" s="214"/>
      <c r="Y34" s="295">
        <v>3</v>
      </c>
      <c r="Z34" s="328"/>
      <c r="AA34" s="439"/>
      <c r="AB34" s="223"/>
      <c r="AC34" s="224"/>
      <c r="AD34" s="214"/>
      <c r="AE34" s="309"/>
    </row>
    <row r="35" spans="1:32" ht="16.2" customHeight="1">
      <c r="A35" s="166">
        <v>3</v>
      </c>
      <c r="C35" s="439"/>
      <c r="D35" s="213"/>
      <c r="E35" s="224"/>
      <c r="F35" s="214"/>
      <c r="G35" s="295">
        <v>3</v>
      </c>
      <c r="H35" s="328"/>
      <c r="I35" s="439"/>
      <c r="J35" s="213"/>
      <c r="K35" s="224"/>
      <c r="L35" s="214"/>
      <c r="M35" s="295">
        <v>3</v>
      </c>
      <c r="N35" s="328"/>
      <c r="O35" s="439"/>
      <c r="P35" s="223"/>
      <c r="Q35" s="224"/>
      <c r="R35" s="214"/>
      <c r="S35" s="295">
        <v>3</v>
      </c>
      <c r="T35" s="328"/>
      <c r="U35" s="439"/>
      <c r="V35" s="223"/>
      <c r="W35" s="224"/>
      <c r="X35" s="214"/>
      <c r="Y35" s="295">
        <v>3</v>
      </c>
      <c r="Z35" s="328"/>
      <c r="AA35" s="439"/>
      <c r="AB35" s="223"/>
      <c r="AC35" s="224"/>
      <c r="AD35" s="214"/>
      <c r="AE35" s="309"/>
    </row>
    <row r="36" spans="1:32" ht="16.2" customHeight="1" thickBot="1">
      <c r="A36" s="166">
        <v>3</v>
      </c>
      <c r="C36" s="439"/>
      <c r="D36" s="215"/>
      <c r="E36" s="226"/>
      <c r="F36" s="218"/>
      <c r="G36" s="295">
        <v>3</v>
      </c>
      <c r="H36" s="328"/>
      <c r="I36" s="439"/>
      <c r="J36" s="215"/>
      <c r="K36" s="226"/>
      <c r="L36" s="216"/>
      <c r="M36" s="295">
        <v>3</v>
      </c>
      <c r="N36" s="328"/>
      <c r="O36" s="439"/>
      <c r="P36" s="323"/>
      <c r="Q36" s="226"/>
      <c r="R36" s="216"/>
      <c r="S36" s="295">
        <v>3</v>
      </c>
      <c r="T36" s="328"/>
      <c r="U36" s="439"/>
      <c r="V36" s="323"/>
      <c r="W36" s="226"/>
      <c r="X36" s="216"/>
      <c r="Y36" s="295">
        <v>3</v>
      </c>
      <c r="Z36" s="328"/>
      <c r="AA36" s="439"/>
      <c r="AB36" s="323"/>
      <c r="AC36" s="226"/>
      <c r="AD36" s="216"/>
      <c r="AE36" s="309"/>
    </row>
    <row r="37" spans="1:32" ht="16.2" customHeight="1" thickTop="1">
      <c r="A37" s="166">
        <v>4</v>
      </c>
      <c r="C37" s="40" t="s">
        <v>228</v>
      </c>
      <c r="D37" s="41">
        <f xml:space="preserve"> SUM(D26:D36)</f>
        <v>6650</v>
      </c>
      <c r="E37" s="44"/>
      <c r="F37" s="79">
        <f>SUM(F26:F36)</f>
        <v>0</v>
      </c>
      <c r="G37" s="166">
        <v>4</v>
      </c>
      <c r="I37" s="40" t="s">
        <v>228</v>
      </c>
      <c r="J37" s="41">
        <f xml:space="preserve"> SUM(J26:J36)</f>
        <v>4200</v>
      </c>
      <c r="K37" s="44"/>
      <c r="L37" s="79">
        <f>SUM(L26:L36)</f>
        <v>0</v>
      </c>
      <c r="M37" s="166">
        <v>4</v>
      </c>
      <c r="O37" s="40" t="s">
        <v>228</v>
      </c>
      <c r="P37" s="41">
        <f xml:space="preserve"> SUM(P26:P36)</f>
        <v>1000</v>
      </c>
      <c r="Q37" s="44"/>
      <c r="R37" s="79">
        <f>SUM(R26:R36)</f>
        <v>0</v>
      </c>
      <c r="S37" s="166">
        <v>4</v>
      </c>
      <c r="U37" s="40" t="s">
        <v>228</v>
      </c>
      <c r="V37" s="46">
        <f xml:space="preserve"> SUM(V26:V36)</f>
        <v>5650</v>
      </c>
      <c r="W37" s="44"/>
      <c r="X37" s="79">
        <f>SUM(X26:X36)</f>
        <v>0</v>
      </c>
      <c r="Y37" s="166">
        <v>4</v>
      </c>
      <c r="AA37" s="40" t="s">
        <v>228</v>
      </c>
      <c r="AB37" s="46">
        <f xml:space="preserve"> SUM(AB26:AB36)</f>
        <v>0</v>
      </c>
      <c r="AC37" s="44"/>
      <c r="AD37" s="105">
        <f>SUM(AD26:AD36)</f>
        <v>0</v>
      </c>
      <c r="AE37" s="49">
        <f>+AB37+V37+P37+J37+D37</f>
        <v>17500</v>
      </c>
    </row>
    <row r="38" spans="1:32" ht="16.2" customHeight="1">
      <c r="A38" s="166">
        <v>9</v>
      </c>
      <c r="C38" s="123" t="s">
        <v>558</v>
      </c>
      <c r="G38" s="166">
        <v>9</v>
      </c>
      <c r="I38" s="329"/>
      <c r="J38" s="329" t="s">
        <v>1229</v>
      </c>
      <c r="K38" s="329"/>
      <c r="L38" s="329"/>
      <c r="M38" s="295">
        <v>9</v>
      </c>
      <c r="N38" s="328"/>
      <c r="P38" s="329"/>
      <c r="Q38" s="329"/>
      <c r="R38" s="329"/>
      <c r="S38" s="295">
        <v>9</v>
      </c>
      <c r="T38" s="328"/>
      <c r="U38" s="329"/>
      <c r="V38" s="329"/>
      <c r="W38" s="329"/>
      <c r="X38" s="329"/>
      <c r="Y38" s="295">
        <v>9</v>
      </c>
      <c r="Z38" s="328"/>
      <c r="AA38" s="329"/>
      <c r="AB38" s="329"/>
      <c r="AD38" s="110" t="s">
        <v>152</v>
      </c>
      <c r="AE38" s="106">
        <f>Ｋ灘区折込部数+Ａ灘区折込部数+Ｍ灘区折込部数+Ｙ灘区折込部数+Ｓ灘区折込部数</f>
        <v>0</v>
      </c>
    </row>
    <row r="39" spans="1:32" ht="13.5" customHeight="1">
      <c r="C39" t="s">
        <v>980</v>
      </c>
      <c r="D39" s="123"/>
      <c r="E39" s="123"/>
      <c r="F39" s="123"/>
      <c r="G39" s="123"/>
      <c r="H39" s="173"/>
      <c r="I39" s="351"/>
      <c r="J39" s="329" t="s">
        <v>1245</v>
      </c>
      <c r="K39" s="351"/>
      <c r="L39" s="351"/>
      <c r="M39" s="351"/>
      <c r="N39" s="328"/>
      <c r="O39" s="329"/>
      <c r="P39" s="329"/>
      <c r="Q39" s="329"/>
      <c r="R39" s="329"/>
      <c r="S39" s="295"/>
      <c r="T39" s="328"/>
      <c r="U39" s="329"/>
      <c r="V39" s="329"/>
      <c r="W39" s="329"/>
      <c r="X39" s="329"/>
      <c r="Y39" s="295"/>
      <c r="Z39" s="328"/>
      <c r="AA39" s="329"/>
      <c r="AB39" s="329"/>
    </row>
    <row r="40" spans="1:32" ht="13.5" customHeight="1">
      <c r="D40" s="329"/>
      <c r="E40" s="329"/>
      <c r="F40" s="329"/>
      <c r="G40" s="295"/>
      <c r="H40" s="328"/>
      <c r="I40" s="329"/>
      <c r="J40" s="329" t="s">
        <v>1259</v>
      </c>
      <c r="K40" s="329"/>
      <c r="L40" s="329"/>
      <c r="M40" s="295"/>
      <c r="N40" s="328"/>
      <c r="O40" s="329"/>
      <c r="P40" s="329"/>
      <c r="Q40" s="329"/>
      <c r="R40" s="329"/>
      <c r="S40" s="295"/>
      <c r="T40" s="328"/>
      <c r="U40" s="329"/>
      <c r="V40" s="329"/>
      <c r="W40" s="329"/>
      <c r="X40" s="329"/>
      <c r="Y40" s="295"/>
      <c r="Z40" s="328"/>
      <c r="AA40" s="329"/>
      <c r="AB40" s="329"/>
      <c r="AC40" s="329"/>
      <c r="AD40" s="329"/>
      <c r="AE40" s="329"/>
    </row>
    <row r="41" spans="1:32">
      <c r="C41" s="329"/>
      <c r="D41" s="329"/>
      <c r="E41" s="329"/>
      <c r="F41" s="329"/>
      <c r="G41" s="295"/>
      <c r="H41" s="328"/>
      <c r="I41" s="329"/>
      <c r="J41" s="329" t="s">
        <v>1274</v>
      </c>
      <c r="K41" s="329"/>
      <c r="L41" s="329"/>
      <c r="M41" s="295"/>
      <c r="N41" s="328"/>
      <c r="O41" s="329"/>
      <c r="P41" s="329"/>
      <c r="Q41" s="329"/>
      <c r="R41" s="329"/>
      <c r="S41" s="295"/>
      <c r="T41" s="328"/>
      <c r="U41" s="329"/>
      <c r="V41" s="329"/>
      <c r="W41" s="329"/>
      <c r="X41" s="329"/>
      <c r="Y41" s="295"/>
      <c r="Z41" s="328"/>
      <c r="AA41" s="329"/>
      <c r="AB41" s="329"/>
      <c r="AC41" s="329"/>
      <c r="AD41" s="329"/>
      <c r="AE41" s="329"/>
      <c r="AF41" s="751"/>
    </row>
    <row r="42" spans="1:32">
      <c r="C42" s="329"/>
      <c r="D42" s="329"/>
      <c r="E42" s="329"/>
      <c r="F42" s="329"/>
      <c r="G42" s="295"/>
      <c r="H42" s="328"/>
      <c r="I42" s="329"/>
      <c r="J42" s="329" t="s">
        <v>1306</v>
      </c>
      <c r="K42" s="329"/>
      <c r="L42" s="329"/>
      <c r="M42" s="295"/>
      <c r="N42" s="328"/>
      <c r="O42" s="329"/>
      <c r="P42" s="329"/>
      <c r="Q42" s="329"/>
      <c r="R42" s="329"/>
      <c r="S42" s="295"/>
      <c r="T42" s="328"/>
      <c r="U42" s="329"/>
      <c r="V42" s="329"/>
      <c r="W42" s="329"/>
      <c r="X42" s="329"/>
      <c r="Y42" s="295"/>
      <c r="Z42" s="328"/>
      <c r="AA42" s="329"/>
      <c r="AB42" s="329"/>
      <c r="AC42" s="329"/>
      <c r="AD42" s="329"/>
      <c r="AE42" s="329"/>
    </row>
    <row r="43" spans="1:32">
      <c r="C43" s="329"/>
      <c r="D43" s="329"/>
      <c r="E43" s="329"/>
      <c r="F43" s="329"/>
      <c r="G43" s="295"/>
      <c r="H43" s="328"/>
      <c r="I43" s="329"/>
      <c r="J43" s="329" t="s">
        <v>1323</v>
      </c>
      <c r="K43" s="329"/>
      <c r="L43" s="329"/>
      <c r="M43" s="295"/>
      <c r="N43" s="328"/>
      <c r="O43" s="329"/>
      <c r="P43" s="329"/>
      <c r="Q43" s="329"/>
      <c r="R43" s="329"/>
      <c r="S43" s="295"/>
      <c r="T43" s="328"/>
      <c r="U43" s="329"/>
      <c r="V43" s="329"/>
      <c r="W43" s="329"/>
      <c r="X43" s="329"/>
      <c r="Y43" s="295"/>
      <c r="Z43" s="328"/>
      <c r="AA43" s="329"/>
      <c r="AB43" s="329"/>
      <c r="AC43" s="329"/>
      <c r="AD43" s="329"/>
      <c r="AE43" s="329"/>
    </row>
    <row r="44" spans="1:32">
      <c r="C44" s="329"/>
      <c r="D44" s="329"/>
      <c r="E44" s="329"/>
      <c r="F44" s="329"/>
      <c r="G44" s="295"/>
      <c r="H44" s="328"/>
      <c r="I44" s="329"/>
      <c r="J44" s="329" t="s">
        <v>1327</v>
      </c>
      <c r="K44" s="329"/>
      <c r="L44" s="329"/>
      <c r="M44" s="295"/>
      <c r="N44" s="328"/>
      <c r="O44" s="329"/>
      <c r="P44" s="329"/>
      <c r="Q44" s="329"/>
      <c r="R44" s="329"/>
      <c r="S44" s="295"/>
      <c r="T44" s="328"/>
      <c r="U44" s="329"/>
      <c r="V44" s="329"/>
      <c r="W44" s="329"/>
      <c r="X44" s="329"/>
      <c r="Y44" s="295"/>
      <c r="Z44" s="328"/>
      <c r="AA44" s="329"/>
      <c r="AB44" s="329"/>
      <c r="AC44" s="329"/>
      <c r="AD44" s="329"/>
      <c r="AE44" s="329"/>
    </row>
    <row r="45" spans="1:32">
      <c r="C45" s="329"/>
      <c r="D45" s="329"/>
      <c r="E45" s="329"/>
      <c r="F45" s="329"/>
      <c r="G45" s="295"/>
      <c r="H45" s="328"/>
      <c r="I45" s="329"/>
      <c r="J45" s="329" t="s">
        <v>1330</v>
      </c>
      <c r="K45" s="329"/>
      <c r="L45" s="329"/>
      <c r="M45" s="295"/>
      <c r="N45" s="328"/>
      <c r="O45" s="329"/>
      <c r="P45" s="329"/>
      <c r="Q45" s="329"/>
      <c r="R45" s="329"/>
      <c r="S45" s="295"/>
      <c r="T45" s="328"/>
      <c r="U45" s="329"/>
      <c r="V45" s="329"/>
      <c r="W45" s="329"/>
      <c r="X45" s="329"/>
      <c r="Y45" s="295"/>
      <c r="Z45" s="328"/>
      <c r="AA45" s="329"/>
      <c r="AB45" s="329"/>
      <c r="AC45" s="329"/>
      <c r="AD45" s="329"/>
      <c r="AE45" s="329"/>
    </row>
    <row r="46" spans="1:32">
      <c r="C46" s="329"/>
      <c r="D46" s="329"/>
      <c r="E46" s="329"/>
      <c r="F46" s="329"/>
      <c r="G46" s="295"/>
      <c r="H46" s="328"/>
      <c r="I46" s="329"/>
      <c r="J46" s="329" t="s">
        <v>1351</v>
      </c>
      <c r="K46" s="329"/>
      <c r="L46" s="329"/>
      <c r="M46" s="295"/>
      <c r="N46" s="328"/>
      <c r="O46" s="329"/>
      <c r="P46" s="329"/>
      <c r="Q46" s="329"/>
      <c r="R46" s="329"/>
      <c r="S46" s="295"/>
      <c r="T46" s="328"/>
      <c r="U46" s="329"/>
      <c r="V46" s="329"/>
      <c r="W46" s="329"/>
      <c r="X46" s="329"/>
      <c r="Y46" s="295"/>
      <c r="Z46" s="328"/>
      <c r="AA46" s="329"/>
      <c r="AB46" s="329"/>
      <c r="AC46" s="329"/>
      <c r="AD46" s="329"/>
      <c r="AE46" s="329"/>
    </row>
    <row r="47" spans="1:32">
      <c r="C47" s="329"/>
      <c r="D47" s="329"/>
      <c r="E47" s="329"/>
      <c r="F47" s="329"/>
      <c r="G47" s="295"/>
      <c r="H47" s="328"/>
      <c r="I47" s="329"/>
      <c r="J47" s="329"/>
      <c r="K47" s="329"/>
      <c r="L47" s="329"/>
      <c r="M47" s="295"/>
      <c r="N47" s="328"/>
      <c r="O47" s="329"/>
      <c r="P47" s="329"/>
      <c r="Q47" s="329"/>
      <c r="R47" s="329"/>
      <c r="S47" s="295"/>
      <c r="T47" s="328"/>
      <c r="U47" s="329"/>
      <c r="V47" s="329"/>
      <c r="W47" s="329"/>
      <c r="X47" s="329"/>
      <c r="Y47" s="295"/>
      <c r="Z47" s="328"/>
      <c r="AA47" s="329"/>
      <c r="AB47" s="329"/>
      <c r="AC47" s="329"/>
      <c r="AD47" s="329"/>
      <c r="AE47" s="329"/>
    </row>
    <row r="48" spans="1:32">
      <c r="C48" s="329"/>
      <c r="D48" s="329"/>
      <c r="E48" s="329"/>
      <c r="F48" s="329"/>
      <c r="G48" s="295"/>
      <c r="H48" s="328"/>
      <c r="I48" s="329"/>
      <c r="J48" s="329"/>
      <c r="K48" s="329"/>
      <c r="L48" s="329"/>
      <c r="M48" s="295"/>
      <c r="N48" s="328"/>
      <c r="O48" s="329"/>
      <c r="P48" s="329"/>
      <c r="Q48" s="329"/>
      <c r="R48" s="329"/>
      <c r="S48" s="295"/>
      <c r="T48" s="328"/>
      <c r="U48" s="329"/>
      <c r="V48" s="329"/>
      <c r="W48" s="329"/>
      <c r="X48" s="329"/>
      <c r="Y48" s="295"/>
      <c r="Z48" s="328"/>
      <c r="AA48" s="329"/>
      <c r="AB48" s="329"/>
      <c r="AC48" s="329"/>
      <c r="AD48" s="329"/>
      <c r="AE48" s="329"/>
    </row>
    <row r="49" spans="3:31">
      <c r="C49" s="329"/>
      <c r="D49" s="329"/>
      <c r="E49" s="329"/>
      <c r="F49" s="329"/>
      <c r="G49" s="295"/>
      <c r="H49" s="328"/>
      <c r="I49" s="329"/>
      <c r="J49" s="329"/>
      <c r="K49" s="329"/>
      <c r="L49" s="329"/>
      <c r="M49" s="295"/>
      <c r="N49" s="328"/>
      <c r="O49" s="329"/>
      <c r="P49" s="329"/>
      <c r="Q49" s="329"/>
      <c r="R49" s="329"/>
      <c r="S49" s="295"/>
      <c r="T49" s="328"/>
      <c r="U49" s="329"/>
      <c r="V49" s="329"/>
      <c r="W49" s="329"/>
      <c r="X49" s="329"/>
      <c r="Y49" s="295"/>
      <c r="Z49" s="328"/>
      <c r="AA49" s="329"/>
      <c r="AB49" s="329"/>
      <c r="AC49" s="329"/>
      <c r="AD49" s="329"/>
      <c r="AE49" s="329"/>
    </row>
    <row r="50" spans="3:31">
      <c r="C50" s="329"/>
      <c r="D50" s="329"/>
      <c r="E50" s="329"/>
      <c r="F50" s="329"/>
      <c r="G50" s="295"/>
      <c r="H50" s="328"/>
      <c r="I50" s="329"/>
      <c r="J50" s="329"/>
      <c r="K50" s="329"/>
      <c r="L50" s="329"/>
      <c r="M50" s="295"/>
      <c r="N50" s="328"/>
      <c r="O50" s="329"/>
      <c r="P50" s="329"/>
      <c r="Q50" s="329"/>
      <c r="R50" s="329"/>
      <c r="S50" s="295"/>
      <c r="T50" s="328"/>
      <c r="U50" s="329"/>
      <c r="V50" s="329"/>
      <c r="W50" s="329"/>
      <c r="X50" s="329"/>
      <c r="Y50" s="295"/>
      <c r="Z50" s="328"/>
      <c r="AA50" s="329"/>
      <c r="AB50" s="329"/>
      <c r="AC50" s="329"/>
      <c r="AD50" s="329"/>
      <c r="AE50" s="329"/>
    </row>
    <row r="51" spans="3:31">
      <c r="C51" s="329"/>
      <c r="D51" s="329"/>
      <c r="E51" s="329"/>
      <c r="F51" s="329"/>
      <c r="G51" s="295"/>
      <c r="H51" s="328"/>
      <c r="I51" s="329"/>
      <c r="J51" s="329"/>
      <c r="K51" s="329"/>
      <c r="L51" s="329"/>
      <c r="M51" s="295"/>
      <c r="N51" s="328"/>
      <c r="O51" s="329"/>
      <c r="P51" s="329"/>
      <c r="Q51" s="329"/>
      <c r="R51" s="329"/>
      <c r="S51" s="295"/>
      <c r="T51" s="328"/>
      <c r="U51" s="329"/>
      <c r="V51" s="329"/>
      <c r="W51" s="329"/>
      <c r="X51" s="329"/>
      <c r="Y51" s="295"/>
      <c r="Z51" s="328"/>
      <c r="AA51" s="329"/>
      <c r="AB51" s="329"/>
      <c r="AC51" s="329"/>
      <c r="AD51" s="329"/>
      <c r="AE51" s="329"/>
    </row>
    <row r="52" spans="3:31">
      <c r="C52" s="329"/>
      <c r="D52" s="329"/>
      <c r="E52" s="329"/>
      <c r="F52" s="329"/>
      <c r="G52" s="295"/>
      <c r="H52" s="328"/>
      <c r="I52" s="329"/>
      <c r="J52" s="329"/>
      <c r="K52" s="329"/>
      <c r="L52" s="329"/>
      <c r="M52" s="295"/>
      <c r="N52" s="328"/>
      <c r="O52" s="329"/>
      <c r="P52" s="329"/>
      <c r="Q52" s="329"/>
      <c r="R52" s="329"/>
      <c r="S52" s="295"/>
      <c r="T52" s="328"/>
      <c r="U52" s="329"/>
      <c r="V52" s="329"/>
      <c r="W52" s="329"/>
      <c r="X52" s="329"/>
      <c r="Y52" s="295"/>
      <c r="Z52" s="328"/>
      <c r="AA52" s="329"/>
      <c r="AB52" s="329"/>
      <c r="AC52" s="329"/>
      <c r="AD52" s="329"/>
      <c r="AE52" s="329"/>
    </row>
    <row r="53" spans="3:31">
      <c r="C53" s="329"/>
      <c r="D53" s="329"/>
      <c r="E53" s="329"/>
      <c r="F53" s="329"/>
      <c r="G53" s="295"/>
      <c r="H53" s="328"/>
      <c r="I53" s="329"/>
      <c r="J53" s="329"/>
      <c r="K53" s="329"/>
      <c r="L53" s="329"/>
      <c r="M53" s="295"/>
      <c r="N53" s="328"/>
      <c r="O53" s="329"/>
      <c r="P53" s="329"/>
      <c r="Q53" s="329"/>
      <c r="R53" s="329"/>
      <c r="S53" s="295"/>
      <c r="T53" s="328"/>
      <c r="U53" s="329"/>
      <c r="V53" s="329"/>
      <c r="W53" s="329"/>
      <c r="X53" s="329"/>
      <c r="Y53" s="295"/>
      <c r="Z53" s="328"/>
      <c r="AA53" s="329"/>
      <c r="AB53" s="329"/>
      <c r="AC53" s="329"/>
      <c r="AD53" s="329"/>
      <c r="AE53" s="329"/>
    </row>
    <row r="54" spans="3:31">
      <c r="C54" s="329"/>
      <c r="D54" s="329"/>
      <c r="E54" s="329"/>
      <c r="F54" s="329"/>
      <c r="G54" s="295"/>
      <c r="H54" s="328"/>
      <c r="I54" s="329"/>
      <c r="J54" s="329"/>
      <c r="K54" s="329"/>
      <c r="L54" s="329"/>
      <c r="M54" s="295"/>
      <c r="N54" s="328"/>
      <c r="O54" s="329"/>
      <c r="P54" s="329"/>
      <c r="Q54" s="329"/>
      <c r="R54" s="329"/>
      <c r="S54" s="295"/>
      <c r="T54" s="328"/>
      <c r="U54" s="329"/>
      <c r="V54" s="329"/>
      <c r="W54" s="329"/>
      <c r="X54" s="329"/>
      <c r="Y54" s="295"/>
      <c r="Z54" s="328"/>
      <c r="AA54" s="329"/>
      <c r="AB54" s="329"/>
      <c r="AC54" s="329"/>
      <c r="AD54" s="329"/>
      <c r="AE54" s="329"/>
    </row>
    <row r="55" spans="3:31">
      <c r="C55" s="329"/>
      <c r="D55" s="329"/>
      <c r="E55" s="329"/>
      <c r="F55" s="329"/>
      <c r="G55" s="295"/>
      <c r="H55" s="328"/>
      <c r="I55" s="329"/>
      <c r="J55" s="329"/>
      <c r="K55" s="329"/>
      <c r="L55" s="329"/>
      <c r="M55" s="295"/>
      <c r="N55" s="328"/>
      <c r="O55" s="329"/>
      <c r="P55" s="329"/>
      <c r="Q55" s="329"/>
      <c r="R55" s="329"/>
      <c r="S55" s="295"/>
      <c r="T55" s="328"/>
      <c r="U55" s="329"/>
      <c r="V55" s="329"/>
      <c r="W55" s="329"/>
      <c r="X55" s="329"/>
      <c r="Y55" s="295"/>
      <c r="Z55" s="328"/>
      <c r="AA55" s="329"/>
      <c r="AB55" s="329"/>
      <c r="AC55" s="329"/>
      <c r="AD55" s="329"/>
      <c r="AE55" s="329"/>
    </row>
    <row r="56" spans="3:31">
      <c r="C56" s="329"/>
      <c r="D56" s="329"/>
      <c r="E56" s="329"/>
      <c r="F56" s="329"/>
      <c r="G56" s="295"/>
      <c r="H56" s="328"/>
      <c r="I56" s="329"/>
      <c r="J56" s="329"/>
      <c r="K56" s="329"/>
      <c r="L56" s="329"/>
      <c r="M56" s="295"/>
      <c r="N56" s="328"/>
      <c r="O56" s="329"/>
      <c r="P56" s="329"/>
      <c r="Q56" s="329"/>
      <c r="R56" s="329"/>
      <c r="S56" s="295"/>
      <c r="T56" s="328"/>
      <c r="U56" s="329"/>
      <c r="V56" s="329"/>
      <c r="W56" s="329"/>
      <c r="X56" s="329"/>
      <c r="Y56" s="295"/>
      <c r="Z56" s="328"/>
      <c r="AA56" s="329"/>
      <c r="AB56" s="329"/>
      <c r="AC56" s="329"/>
      <c r="AD56" s="329"/>
      <c r="AE56" s="329"/>
    </row>
    <row r="57" spans="3:31">
      <c r="C57" s="329"/>
      <c r="D57" s="329"/>
      <c r="E57" s="329"/>
      <c r="F57" s="329"/>
      <c r="G57" s="295"/>
      <c r="H57" s="328"/>
      <c r="I57" s="329"/>
      <c r="J57" s="329"/>
      <c r="K57" s="329"/>
      <c r="L57" s="329"/>
      <c r="M57" s="295"/>
      <c r="N57" s="328"/>
      <c r="O57" s="329"/>
      <c r="P57" s="329"/>
      <c r="Q57" s="329"/>
      <c r="R57" s="329"/>
      <c r="S57" s="295"/>
      <c r="T57" s="328"/>
      <c r="U57" s="329"/>
      <c r="V57" s="329"/>
      <c r="W57" s="329"/>
      <c r="X57" s="329"/>
      <c r="Y57" s="295"/>
      <c r="Z57" s="328"/>
      <c r="AA57" s="329"/>
      <c r="AB57" s="329"/>
      <c r="AC57" s="329"/>
      <c r="AD57" s="329"/>
      <c r="AE57" s="329"/>
    </row>
    <row r="58" spans="3:31">
      <c r="C58" s="329"/>
      <c r="D58" s="329"/>
      <c r="E58" s="329"/>
      <c r="F58" s="329"/>
      <c r="G58" s="295"/>
      <c r="H58" s="328"/>
      <c r="I58" s="329"/>
      <c r="J58" s="329"/>
      <c r="K58" s="329"/>
      <c r="L58" s="329"/>
      <c r="M58" s="295"/>
      <c r="N58" s="328"/>
      <c r="O58" s="329"/>
      <c r="P58" s="329"/>
      <c r="Q58" s="329"/>
      <c r="R58" s="329"/>
      <c r="S58" s="295"/>
      <c r="T58" s="328"/>
      <c r="U58" s="329"/>
      <c r="V58" s="329"/>
      <c r="W58" s="329"/>
      <c r="X58" s="329"/>
      <c r="Y58" s="295"/>
      <c r="Z58" s="328"/>
      <c r="AA58" s="329"/>
      <c r="AB58" s="329"/>
      <c r="AC58" s="329"/>
      <c r="AD58" s="329"/>
      <c r="AE58" s="329"/>
    </row>
    <row r="59" spans="3:31">
      <c r="C59" s="329"/>
      <c r="D59" s="329"/>
      <c r="E59" s="329"/>
      <c r="F59" s="329"/>
      <c r="G59" s="295"/>
      <c r="H59" s="328"/>
      <c r="I59" s="329"/>
      <c r="J59" s="329"/>
      <c r="K59" s="329"/>
      <c r="L59" s="329"/>
      <c r="M59" s="295"/>
      <c r="N59" s="328"/>
      <c r="O59" s="329"/>
      <c r="P59" s="329"/>
      <c r="Q59" s="329"/>
      <c r="R59" s="329"/>
      <c r="S59" s="295"/>
      <c r="T59" s="328"/>
      <c r="U59" s="329"/>
      <c r="V59" s="329"/>
      <c r="W59" s="329"/>
      <c r="X59" s="329"/>
      <c r="Y59" s="295"/>
      <c r="Z59" s="328"/>
      <c r="AA59" s="329"/>
      <c r="AB59" s="329"/>
      <c r="AC59" s="329"/>
      <c r="AD59" s="329"/>
      <c r="AE59" s="329"/>
    </row>
    <row r="60" spans="3:31">
      <c r="C60" s="329"/>
      <c r="D60" s="329"/>
      <c r="E60" s="329"/>
      <c r="F60" s="329"/>
      <c r="G60" s="295"/>
      <c r="H60" s="328"/>
      <c r="I60" s="329"/>
      <c r="J60" s="329"/>
      <c r="K60" s="329"/>
      <c r="L60" s="329"/>
      <c r="M60" s="295"/>
      <c r="N60" s="328"/>
      <c r="O60" s="329"/>
      <c r="P60" s="329"/>
      <c r="Q60" s="329"/>
      <c r="R60" s="329"/>
      <c r="S60" s="295"/>
      <c r="T60" s="328"/>
      <c r="U60" s="329"/>
      <c r="V60" s="329"/>
      <c r="W60" s="329"/>
      <c r="X60" s="329"/>
      <c r="Y60" s="295"/>
      <c r="Z60" s="328"/>
      <c r="AA60" s="329"/>
      <c r="AB60" s="329"/>
      <c r="AC60" s="329"/>
      <c r="AD60" s="329"/>
      <c r="AE60" s="329"/>
    </row>
    <row r="61" spans="3:31">
      <c r="C61" s="329"/>
      <c r="D61" s="329"/>
      <c r="E61" s="329"/>
      <c r="F61" s="329"/>
      <c r="G61" s="295"/>
      <c r="H61" s="328"/>
      <c r="I61" s="329"/>
      <c r="J61" s="329"/>
      <c r="K61" s="329"/>
      <c r="L61" s="329"/>
      <c r="M61" s="295"/>
      <c r="N61" s="328"/>
      <c r="O61" s="329"/>
      <c r="P61" s="329"/>
      <c r="Q61" s="329"/>
      <c r="R61" s="329"/>
      <c r="S61" s="295"/>
      <c r="T61" s="328"/>
      <c r="U61" s="329"/>
      <c r="V61" s="329"/>
      <c r="W61" s="329"/>
      <c r="X61" s="329"/>
      <c r="Y61" s="295"/>
      <c r="Z61" s="328"/>
      <c r="AA61" s="329"/>
      <c r="AB61" s="329"/>
      <c r="AC61" s="329"/>
      <c r="AD61" s="329"/>
      <c r="AE61" s="329"/>
    </row>
    <row r="62" spans="3:31">
      <c r="C62" s="329"/>
      <c r="D62" s="329"/>
      <c r="E62" s="329"/>
      <c r="F62" s="329"/>
      <c r="G62" s="295"/>
      <c r="H62" s="328"/>
      <c r="I62" s="329"/>
      <c r="J62" s="329"/>
      <c r="K62" s="329"/>
      <c r="L62" s="329"/>
      <c r="M62" s="295"/>
      <c r="N62" s="328"/>
      <c r="O62" s="329"/>
      <c r="P62" s="329"/>
      <c r="Q62" s="329"/>
      <c r="R62" s="329"/>
      <c r="S62" s="295"/>
      <c r="T62" s="328"/>
      <c r="U62" s="329"/>
      <c r="V62" s="329"/>
      <c r="W62" s="329"/>
      <c r="X62" s="329"/>
      <c r="Y62" s="295"/>
      <c r="Z62" s="328"/>
      <c r="AA62" s="329"/>
      <c r="AB62" s="329"/>
      <c r="AC62" s="329"/>
      <c r="AD62" s="329"/>
      <c r="AE62" s="329"/>
    </row>
    <row r="63" spans="3:31">
      <c r="C63" s="329"/>
      <c r="D63" s="329"/>
      <c r="E63" s="329"/>
      <c r="F63" s="329"/>
      <c r="G63" s="295"/>
      <c r="H63" s="328"/>
      <c r="I63" s="329"/>
      <c r="J63" s="329"/>
      <c r="K63" s="329"/>
      <c r="L63" s="329"/>
      <c r="M63" s="295"/>
      <c r="N63" s="328"/>
      <c r="O63" s="329"/>
      <c r="P63" s="329"/>
      <c r="Q63" s="329"/>
      <c r="R63" s="329"/>
      <c r="S63" s="295"/>
      <c r="T63" s="328"/>
      <c r="U63" s="329"/>
      <c r="V63" s="329"/>
      <c r="W63" s="329"/>
      <c r="X63" s="329"/>
      <c r="Y63" s="295"/>
      <c r="Z63" s="328"/>
      <c r="AA63" s="329"/>
      <c r="AB63" s="329"/>
      <c r="AC63" s="329"/>
      <c r="AD63" s="329"/>
      <c r="AE63" s="329"/>
    </row>
    <row r="64" spans="3:31">
      <c r="C64" s="329"/>
      <c r="D64" s="329"/>
      <c r="E64" s="329"/>
      <c r="F64" s="329"/>
      <c r="G64" s="295"/>
      <c r="H64" s="328"/>
      <c r="I64" s="329"/>
      <c r="J64" s="329"/>
      <c r="K64" s="329"/>
      <c r="L64" s="329"/>
      <c r="M64" s="295"/>
      <c r="N64" s="328"/>
      <c r="O64" s="329"/>
      <c r="P64" s="329"/>
      <c r="Q64" s="329"/>
      <c r="R64" s="329"/>
      <c r="S64" s="295"/>
      <c r="T64" s="328"/>
      <c r="U64" s="329"/>
      <c r="V64" s="329"/>
      <c r="W64" s="329"/>
      <c r="X64" s="329"/>
      <c r="Y64" s="295"/>
      <c r="Z64" s="328"/>
      <c r="AA64" s="329"/>
      <c r="AB64" s="329"/>
      <c r="AC64" s="329"/>
      <c r="AD64" s="329"/>
      <c r="AE64" s="329"/>
    </row>
    <row r="65" spans="3:31">
      <c r="C65" s="329"/>
      <c r="D65" s="329"/>
      <c r="E65" s="329"/>
      <c r="F65" s="329"/>
      <c r="G65" s="295"/>
      <c r="H65" s="328"/>
      <c r="I65" s="329"/>
      <c r="J65" s="329"/>
      <c r="K65" s="329"/>
      <c r="L65" s="329"/>
      <c r="M65" s="295"/>
      <c r="N65" s="328"/>
      <c r="O65" s="329"/>
      <c r="P65" s="329"/>
      <c r="Q65" s="329"/>
      <c r="R65" s="329"/>
      <c r="S65" s="295"/>
      <c r="T65" s="328"/>
      <c r="U65" s="329"/>
      <c r="V65" s="329"/>
      <c r="W65" s="329"/>
      <c r="X65" s="329"/>
      <c r="Y65" s="295"/>
      <c r="Z65" s="328"/>
      <c r="AA65" s="329"/>
      <c r="AB65" s="329"/>
      <c r="AC65" s="329"/>
      <c r="AD65" s="329"/>
      <c r="AE65" s="329"/>
    </row>
    <row r="66" spans="3:31">
      <c r="C66" s="329"/>
      <c r="D66" s="329"/>
      <c r="E66" s="329"/>
      <c r="F66" s="329"/>
      <c r="G66" s="295"/>
      <c r="H66" s="328"/>
      <c r="I66" s="329"/>
      <c r="J66" s="329"/>
      <c r="K66" s="329"/>
      <c r="L66" s="329"/>
      <c r="M66" s="295"/>
      <c r="N66" s="328"/>
      <c r="O66" s="329"/>
      <c r="P66" s="329"/>
      <c r="Q66" s="329"/>
      <c r="R66" s="329"/>
      <c r="S66" s="295"/>
      <c r="T66" s="328"/>
      <c r="U66" s="329"/>
      <c r="V66" s="329"/>
      <c r="W66" s="329"/>
      <c r="X66" s="329"/>
      <c r="Y66" s="295"/>
      <c r="Z66" s="328"/>
      <c r="AA66" s="329"/>
      <c r="AB66" s="329"/>
      <c r="AC66" s="329"/>
      <c r="AD66" s="329"/>
      <c r="AE66" s="329"/>
    </row>
    <row r="67" spans="3:31">
      <c r="C67" s="329"/>
      <c r="D67" s="329"/>
      <c r="E67" s="329"/>
      <c r="F67" s="329"/>
      <c r="G67" s="295"/>
      <c r="H67" s="328"/>
      <c r="I67" s="329"/>
      <c r="J67" s="329"/>
      <c r="K67" s="329"/>
      <c r="L67" s="329"/>
      <c r="M67" s="295"/>
      <c r="N67" s="328"/>
      <c r="O67" s="329"/>
      <c r="P67" s="329"/>
      <c r="Q67" s="329"/>
      <c r="R67" s="329"/>
      <c r="S67" s="295"/>
      <c r="T67" s="328"/>
      <c r="U67" s="329"/>
      <c r="V67" s="329"/>
      <c r="W67" s="329"/>
      <c r="X67" s="329"/>
      <c r="Y67" s="295"/>
      <c r="Z67" s="328"/>
      <c r="AA67" s="329"/>
      <c r="AB67" s="329"/>
      <c r="AC67" s="329"/>
      <c r="AD67" s="329"/>
      <c r="AE67" s="329"/>
    </row>
    <row r="68" spans="3:31">
      <c r="C68" s="329"/>
      <c r="D68" s="329"/>
      <c r="E68" s="329"/>
      <c r="F68" s="329"/>
      <c r="G68" s="295"/>
      <c r="H68" s="328"/>
      <c r="I68" s="329"/>
      <c r="J68" s="329"/>
      <c r="K68" s="329"/>
      <c r="L68" s="329"/>
      <c r="M68" s="295"/>
      <c r="N68" s="328"/>
      <c r="O68" s="329"/>
      <c r="P68" s="329"/>
      <c r="Q68" s="329"/>
      <c r="R68" s="329"/>
      <c r="S68" s="295"/>
      <c r="T68" s="328"/>
      <c r="U68" s="329"/>
      <c r="V68" s="329"/>
      <c r="W68" s="329"/>
      <c r="X68" s="329"/>
      <c r="Y68" s="295"/>
      <c r="Z68" s="328"/>
      <c r="AA68" s="329"/>
      <c r="AB68" s="329"/>
      <c r="AC68" s="329"/>
      <c r="AD68" s="329"/>
      <c r="AE68" s="329"/>
    </row>
    <row r="69" spans="3:31">
      <c r="C69" s="329"/>
      <c r="D69" s="329"/>
      <c r="E69" s="329"/>
      <c r="F69" s="329"/>
      <c r="G69" s="295"/>
      <c r="H69" s="328"/>
      <c r="I69" s="329"/>
      <c r="J69" s="329"/>
      <c r="K69" s="329"/>
      <c r="L69" s="329"/>
      <c r="M69" s="295"/>
      <c r="N69" s="328"/>
      <c r="O69" s="329"/>
      <c r="P69" s="329"/>
      <c r="Q69" s="329"/>
      <c r="R69" s="329"/>
      <c r="S69" s="295"/>
      <c r="T69" s="328"/>
      <c r="U69" s="329"/>
      <c r="V69" s="329"/>
      <c r="W69" s="329"/>
      <c r="X69" s="329"/>
      <c r="Y69" s="295"/>
      <c r="Z69" s="328"/>
      <c r="AA69" s="329"/>
      <c r="AB69" s="329"/>
      <c r="AC69" s="329"/>
      <c r="AD69" s="329"/>
      <c r="AE69" s="329"/>
    </row>
    <row r="70" spans="3:31">
      <c r="C70" s="329"/>
      <c r="D70" s="329"/>
      <c r="E70" s="329"/>
      <c r="F70" s="329"/>
      <c r="G70" s="295"/>
      <c r="H70" s="328"/>
      <c r="I70" s="329"/>
      <c r="J70" s="329"/>
      <c r="K70" s="329"/>
      <c r="L70" s="329"/>
      <c r="M70" s="295"/>
      <c r="N70" s="328"/>
      <c r="O70" s="329"/>
      <c r="P70" s="329"/>
      <c r="Q70" s="329"/>
      <c r="R70" s="329"/>
      <c r="S70" s="295"/>
      <c r="T70" s="328"/>
      <c r="U70" s="329"/>
      <c r="V70" s="329"/>
      <c r="W70" s="329"/>
      <c r="X70" s="329"/>
      <c r="Y70" s="295"/>
      <c r="Z70" s="328"/>
      <c r="AA70" s="329"/>
      <c r="AB70" s="329"/>
      <c r="AC70" s="329"/>
      <c r="AD70" s="329"/>
      <c r="AE70" s="329"/>
    </row>
    <row r="71" spans="3:31">
      <c r="C71" s="329"/>
      <c r="D71" s="329"/>
      <c r="E71" s="329"/>
      <c r="F71" s="329"/>
      <c r="G71" s="295"/>
      <c r="H71" s="328"/>
      <c r="I71" s="329"/>
      <c r="J71" s="329"/>
      <c r="K71" s="329"/>
      <c r="L71" s="329"/>
      <c r="M71" s="295"/>
      <c r="N71" s="328"/>
      <c r="O71" s="329"/>
      <c r="P71" s="329"/>
      <c r="Q71" s="329"/>
      <c r="R71" s="329"/>
      <c r="S71" s="295"/>
      <c r="T71" s="328"/>
      <c r="U71" s="329"/>
      <c r="V71" s="329"/>
      <c r="W71" s="329"/>
      <c r="X71" s="329"/>
      <c r="Y71" s="295"/>
      <c r="Z71" s="328"/>
      <c r="AA71" s="329"/>
      <c r="AB71" s="329"/>
      <c r="AC71" s="329"/>
      <c r="AD71" s="329"/>
      <c r="AE71" s="329"/>
    </row>
    <row r="72" spans="3:31">
      <c r="C72" s="329"/>
      <c r="D72" s="329"/>
      <c r="E72" s="329"/>
      <c r="F72" s="329"/>
      <c r="G72" s="295"/>
      <c r="H72" s="328"/>
      <c r="I72" s="329"/>
      <c r="J72" s="329"/>
      <c r="K72" s="329"/>
      <c r="L72" s="329"/>
      <c r="M72" s="295"/>
      <c r="N72" s="328"/>
      <c r="O72" s="329"/>
      <c r="P72" s="329"/>
      <c r="Q72" s="329"/>
      <c r="R72" s="329"/>
      <c r="S72" s="295"/>
      <c r="T72" s="328"/>
      <c r="U72" s="329"/>
      <c r="V72" s="329"/>
      <c r="W72" s="329"/>
      <c r="X72" s="329"/>
      <c r="Y72" s="295"/>
      <c r="Z72" s="328"/>
      <c r="AA72" s="329"/>
      <c r="AB72" s="329"/>
      <c r="AC72" s="329"/>
      <c r="AD72" s="329"/>
      <c r="AE72" s="329"/>
    </row>
  </sheetData>
  <sheetProtection formatCells="0"/>
  <mergeCells count="14">
    <mergeCell ref="C2:F3"/>
    <mergeCell ref="AA7:AB8"/>
    <mergeCell ref="W5:X5"/>
    <mergeCell ref="D5:L6"/>
    <mergeCell ref="P5:V6"/>
    <mergeCell ref="AA5:AC6"/>
    <mergeCell ref="AA10:AD10"/>
    <mergeCell ref="D7:L8"/>
    <mergeCell ref="W7:X7"/>
    <mergeCell ref="P7:Q8"/>
    <mergeCell ref="C10:F10"/>
    <mergeCell ref="I10:L10"/>
    <mergeCell ref="O10:R10"/>
    <mergeCell ref="U10:X10"/>
  </mergeCells>
  <phoneticPr fontId="2"/>
  <conditionalFormatting sqref="F13:F17 F26:F28 L13:L17 L26:L27 R13:R16 R26 X13:X17 X26:X29 AD13:AD15 AD26">
    <cfRule type="cellIs" dxfId="86" priority="14" operator="greaterThan">
      <formula>D13</formula>
    </cfRule>
  </conditionalFormatting>
  <hyperlinks>
    <hyperlink ref="C2:F3" location="提案表紙!A1" display="兵庫県折込資料表　" xr:uid="{00000000-0004-0000-08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4" orientation="landscape" horizontalDpi="300" verticalDpi="300" r:id="rId1"/>
  <headerFooter alignWithMargins="0">
    <oddFooter xml:space="preserve">&amp;L東灘区・灘区&amp;RＰ－０５／２３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F6F6F6"/>
    <pageSetUpPr fitToPage="1"/>
  </sheetPr>
  <dimension ref="A1:AE90"/>
  <sheetViews>
    <sheetView showZeros="0" topLeftCell="C2" zoomScaleNormal="100" zoomScaleSheetLayoutView="70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21875" customWidth="1"/>
    <col min="6" max="6" width="8.6640625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customWidth="1"/>
    <col min="18" max="18" width="8.21875" customWidth="1"/>
    <col min="19" max="19" width="8.6640625" style="166" hidden="1" customWidth="1"/>
    <col min="20" max="20" width="8.6640625" style="167" hidden="1" customWidth="1"/>
    <col min="21" max="21" width="13.77734375" customWidth="1"/>
    <col min="22" max="22" width="6.77734375" customWidth="1"/>
    <col min="23" max="23" width="3.33203125" customWidth="1"/>
    <col min="24" max="24" width="8.77734375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customWidth="1"/>
    <col min="30" max="30" width="8.77734375" customWidth="1"/>
  </cols>
  <sheetData>
    <row r="1" spans="1:31" ht="14.1" hidden="1" customHeight="1">
      <c r="A1" s="166" t="s">
        <v>313</v>
      </c>
      <c r="B1" s="167" t="s">
        <v>314</v>
      </c>
      <c r="F1" s="72" t="s">
        <v>315</v>
      </c>
      <c r="G1" s="166" t="s">
        <v>313</v>
      </c>
      <c r="H1" s="167" t="s">
        <v>314</v>
      </c>
      <c r="L1" s="72" t="s">
        <v>315</v>
      </c>
      <c r="M1" s="166" t="s">
        <v>313</v>
      </c>
      <c r="N1" s="167" t="s">
        <v>314</v>
      </c>
      <c r="R1" s="72" t="s">
        <v>315</v>
      </c>
      <c r="S1" s="166" t="s">
        <v>313</v>
      </c>
      <c r="T1" s="167" t="s">
        <v>314</v>
      </c>
      <c r="X1" s="72" t="s">
        <v>315</v>
      </c>
      <c r="Y1" s="166" t="s">
        <v>313</v>
      </c>
      <c r="Z1" s="167" t="s">
        <v>314</v>
      </c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W2" t="s">
        <v>1073</v>
      </c>
      <c r="Y2"/>
      <c r="Z2"/>
    </row>
    <row r="3" spans="1:31" ht="13.2" customHeight="1">
      <c r="C3" s="933"/>
      <c r="D3" s="933"/>
      <c r="E3" s="933"/>
      <c r="F3" s="933"/>
      <c r="I3" s="121" t="s">
        <v>486</v>
      </c>
      <c r="W3" t="s">
        <v>1075</v>
      </c>
      <c r="Y3"/>
      <c r="Z3"/>
    </row>
    <row r="4" spans="1:31" ht="13.2" customHeight="1">
      <c r="C4" t="s">
        <v>341</v>
      </c>
      <c r="I4" s="288">
        <v>45717</v>
      </c>
      <c r="J4" s="284" t="s">
        <v>603</v>
      </c>
      <c r="K4" t="s">
        <v>229</v>
      </c>
      <c r="W4" t="s">
        <v>1072</v>
      </c>
    </row>
    <row r="5" spans="1:31" ht="13.2" customHeight="1">
      <c r="C5" s="569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295</v>
      </c>
      <c r="P7" s="944">
        <f>提案表紙!H10</f>
        <v>0</v>
      </c>
      <c r="Q7" s="945"/>
      <c r="R7" s="76" t="s">
        <v>162</v>
      </c>
      <c r="T7" s="175"/>
      <c r="U7" s="563">
        <f>SUM(AE23+AE35)</f>
        <v>0</v>
      </c>
      <c r="V7" s="57"/>
      <c r="W7" s="934" t="s">
        <v>388</v>
      </c>
      <c r="X7" s="935"/>
      <c r="Z7" s="175"/>
      <c r="AA7" s="954" t="s">
        <v>390</v>
      </c>
      <c r="AB7" s="954"/>
      <c r="AC7" s="549" t="s">
        <v>834</v>
      </c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55"/>
      <c r="AB8" s="955"/>
      <c r="AC8" s="553" t="s">
        <v>835</v>
      </c>
      <c r="AD8" s="294" t="s">
        <v>836</v>
      </c>
      <c r="AE8" s="296"/>
    </row>
    <row r="9" spans="1:31" ht="13.2" customHeight="1"/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53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316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107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107" t="s">
        <v>72</v>
      </c>
      <c r="O11" s="17" t="s">
        <v>71</v>
      </c>
      <c r="P11" s="31" t="s">
        <v>328</v>
      </c>
      <c r="Q11" s="32" t="s">
        <v>329</v>
      </c>
      <c r="R11" s="107" t="s">
        <v>72</v>
      </c>
      <c r="U11" s="17" t="s">
        <v>71</v>
      </c>
      <c r="V11" s="31" t="s">
        <v>328</v>
      </c>
      <c r="W11" s="32" t="s">
        <v>329</v>
      </c>
      <c r="X11" s="107" t="s">
        <v>72</v>
      </c>
      <c r="AA11" s="17" t="s">
        <v>71</v>
      </c>
      <c r="AB11" s="31" t="s">
        <v>328</v>
      </c>
      <c r="AC11" s="32" t="s">
        <v>329</v>
      </c>
      <c r="AD11" s="107" t="s">
        <v>72</v>
      </c>
      <c r="AE11" s="34" t="s">
        <v>331</v>
      </c>
    </row>
    <row r="12" spans="1:31" ht="16.2" customHeight="1">
      <c r="A12" s="166">
        <v>2</v>
      </c>
      <c r="B12" s="167">
        <v>3</v>
      </c>
      <c r="C12" s="71" t="s">
        <v>82</v>
      </c>
      <c r="D12" s="53" ph="1"/>
      <c r="E12" s="39"/>
      <c r="F12" s="37"/>
      <c r="G12" s="166">
        <v>2</v>
      </c>
      <c r="H12" s="167">
        <v>3</v>
      </c>
      <c r="I12" s="52"/>
      <c r="J12" s="35"/>
      <c r="K12" s="36"/>
      <c r="L12" s="35"/>
      <c r="M12" s="166">
        <v>2</v>
      </c>
      <c r="N12" s="167">
        <v>3</v>
      </c>
      <c r="O12" s="52"/>
      <c r="P12" s="35"/>
      <c r="Q12" s="36"/>
      <c r="R12" s="35"/>
      <c r="S12" s="166">
        <v>2</v>
      </c>
      <c r="T12" s="167">
        <v>3</v>
      </c>
      <c r="U12" s="52"/>
      <c r="V12" s="35"/>
      <c r="W12" s="36"/>
      <c r="X12" s="35"/>
      <c r="Y12" s="166">
        <v>2</v>
      </c>
      <c r="Z12" s="167">
        <v>3</v>
      </c>
      <c r="AA12" s="52"/>
      <c r="AB12" s="35"/>
      <c r="AC12" s="36"/>
      <c r="AD12" s="35"/>
      <c r="AE12" s="37"/>
    </row>
    <row r="13" spans="1:31" ht="16.2" customHeight="1">
      <c r="A13" s="166">
        <v>3</v>
      </c>
      <c r="B13" s="167">
        <v>10301</v>
      </c>
      <c r="C13" s="19" t="s">
        <v>1162</v>
      </c>
      <c r="D13" s="240">
        <v>1750</v>
      </c>
      <c r="E13" s="239"/>
      <c r="F13" s="202"/>
      <c r="G13" s="166">
        <v>3</v>
      </c>
      <c r="H13" s="167">
        <v>20303</v>
      </c>
      <c r="I13" s="19" t="s">
        <v>1166</v>
      </c>
      <c r="J13" s="240">
        <v>1700</v>
      </c>
      <c r="K13" s="239"/>
      <c r="L13" s="253"/>
      <c r="M13" s="166">
        <v>3</v>
      </c>
      <c r="N13" s="167">
        <v>30301</v>
      </c>
      <c r="O13" s="20" t="s">
        <v>270</v>
      </c>
      <c r="P13" s="229">
        <v>200</v>
      </c>
      <c r="Q13" s="239"/>
      <c r="R13" s="253"/>
      <c r="S13" s="166">
        <v>3</v>
      </c>
      <c r="T13" s="167">
        <v>40305</v>
      </c>
      <c r="U13" s="19" t="s">
        <v>1095</v>
      </c>
      <c r="V13" s="776">
        <v>1950</v>
      </c>
      <c r="W13" s="239"/>
      <c r="X13" s="253"/>
      <c r="Y13" s="166">
        <v>3</v>
      </c>
      <c r="AA13" s="19"/>
      <c r="AB13" s="778"/>
      <c r="AC13" s="239"/>
      <c r="AD13" s="202"/>
      <c r="AE13" s="308"/>
    </row>
    <row r="14" spans="1:31" ht="16.2" customHeight="1">
      <c r="A14" s="166">
        <v>3</v>
      </c>
      <c r="B14" s="167">
        <v>10305</v>
      </c>
      <c r="C14" s="20" t="s">
        <v>1161</v>
      </c>
      <c r="D14" s="229">
        <v>4550</v>
      </c>
      <c r="E14" s="224"/>
      <c r="F14" s="214"/>
      <c r="G14" s="166">
        <v>3</v>
      </c>
      <c r="H14" s="167">
        <v>20307</v>
      </c>
      <c r="I14" s="20" t="s">
        <v>1169</v>
      </c>
      <c r="J14" s="229">
        <v>3000</v>
      </c>
      <c r="K14" s="224"/>
      <c r="L14" s="214"/>
      <c r="M14" s="166">
        <v>3</v>
      </c>
      <c r="N14" s="167">
        <v>30317</v>
      </c>
      <c r="O14" s="20" t="s">
        <v>417</v>
      </c>
      <c r="P14" s="229">
        <v>1100</v>
      </c>
      <c r="Q14" s="224"/>
      <c r="R14" s="214"/>
      <c r="S14" s="166">
        <v>3</v>
      </c>
      <c r="T14" s="167">
        <v>40307</v>
      </c>
      <c r="U14" s="20" t="s">
        <v>1057</v>
      </c>
      <c r="V14" s="229">
        <v>600</v>
      </c>
      <c r="W14" s="224"/>
      <c r="X14" s="214"/>
      <c r="Y14" s="166">
        <v>3</v>
      </c>
      <c r="AA14" s="22"/>
      <c r="AB14" s="603"/>
      <c r="AC14" s="224"/>
      <c r="AD14" s="214"/>
      <c r="AE14" s="309"/>
    </row>
    <row r="15" spans="1:31" ht="16.2" customHeight="1">
      <c r="A15" s="166">
        <v>3</v>
      </c>
      <c r="B15" s="167">
        <v>10311</v>
      </c>
      <c r="C15" s="20" t="s">
        <v>1163</v>
      </c>
      <c r="D15" s="603" t="s">
        <v>902</v>
      </c>
      <c r="E15" s="224"/>
      <c r="F15" s="214"/>
      <c r="G15" s="166">
        <v>3</v>
      </c>
      <c r="I15" s="20"/>
      <c r="J15" s="229"/>
      <c r="K15" s="224"/>
      <c r="L15" s="249"/>
      <c r="M15" s="166">
        <v>3</v>
      </c>
      <c r="O15" s="20"/>
      <c r="P15" s="785"/>
      <c r="Q15" s="224"/>
      <c r="R15" s="214"/>
      <c r="S15" s="166">
        <v>3</v>
      </c>
      <c r="T15" s="167">
        <v>40309</v>
      </c>
      <c r="U15" s="20" t="s">
        <v>1096</v>
      </c>
      <c r="V15" s="229">
        <v>1200</v>
      </c>
      <c r="W15" s="224"/>
      <c r="X15" s="214"/>
      <c r="Y15" s="166">
        <v>3</v>
      </c>
      <c r="AA15" s="439"/>
      <c r="AB15" s="347"/>
      <c r="AC15" s="224"/>
      <c r="AD15" s="214"/>
      <c r="AE15" s="309"/>
    </row>
    <row r="16" spans="1:31" ht="16.2" customHeight="1">
      <c r="A16" s="166">
        <v>3</v>
      </c>
      <c r="B16" s="167">
        <v>10313</v>
      </c>
      <c r="C16" s="20" t="s">
        <v>1197</v>
      </c>
      <c r="D16" s="229">
        <v>1800</v>
      </c>
      <c r="E16" s="224"/>
      <c r="F16" s="214"/>
      <c r="G16" s="166">
        <v>3</v>
      </c>
      <c r="I16" s="439"/>
      <c r="J16" s="347"/>
      <c r="K16" s="224"/>
      <c r="L16" s="214"/>
      <c r="M16" s="166">
        <v>3</v>
      </c>
      <c r="O16" s="20"/>
      <c r="P16" s="229"/>
      <c r="Q16" s="224"/>
      <c r="R16" s="214"/>
      <c r="S16" s="166">
        <v>3</v>
      </c>
      <c r="U16" s="20"/>
      <c r="V16" s="229"/>
      <c r="W16" s="224"/>
      <c r="X16" s="249"/>
      <c r="Y16" s="166">
        <v>3</v>
      </c>
      <c r="AA16" s="439"/>
      <c r="AB16" s="323"/>
      <c r="AC16" s="226"/>
      <c r="AD16" s="216"/>
      <c r="AE16" s="309"/>
    </row>
    <row r="17" spans="1:31" ht="16.2" customHeight="1">
      <c r="A17" s="166">
        <v>3</v>
      </c>
      <c r="C17" s="20"/>
      <c r="D17" s="603"/>
      <c r="E17" s="224"/>
      <c r="F17" s="214"/>
      <c r="G17" s="166">
        <v>3</v>
      </c>
      <c r="I17" s="439"/>
      <c r="J17" s="347"/>
      <c r="K17" s="224"/>
      <c r="L17" s="214"/>
      <c r="M17" s="166">
        <v>3</v>
      </c>
      <c r="O17" s="20"/>
      <c r="P17" s="229"/>
      <c r="Q17" s="224"/>
      <c r="R17" s="214"/>
      <c r="S17" s="166">
        <v>3</v>
      </c>
      <c r="U17" s="439"/>
      <c r="V17" s="223"/>
      <c r="W17" s="224"/>
      <c r="X17" s="214"/>
      <c r="Y17" s="295">
        <v>3</v>
      </c>
      <c r="Z17" s="328"/>
      <c r="AA17" s="439"/>
      <c r="AB17" s="223"/>
      <c r="AC17" s="224"/>
      <c r="AD17" s="214"/>
      <c r="AE17" s="309"/>
    </row>
    <row r="18" spans="1:31" ht="16.2" customHeight="1">
      <c r="A18" s="166">
        <v>3</v>
      </c>
      <c r="C18" s="20"/>
      <c r="D18" s="603"/>
      <c r="E18" s="224"/>
      <c r="F18" s="214"/>
      <c r="G18" s="166">
        <v>3</v>
      </c>
      <c r="I18" s="439"/>
      <c r="J18" s="347"/>
      <c r="K18" s="224"/>
      <c r="L18" s="214"/>
      <c r="M18" s="166">
        <v>3</v>
      </c>
      <c r="O18" s="20"/>
      <c r="P18" s="603"/>
      <c r="Q18" s="224"/>
      <c r="R18" s="249"/>
      <c r="S18" s="166">
        <v>3</v>
      </c>
      <c r="U18" s="439"/>
      <c r="V18" s="223"/>
      <c r="W18" s="224"/>
      <c r="X18" s="214" t="s">
        <v>146</v>
      </c>
      <c r="Y18" s="295">
        <v>3</v>
      </c>
      <c r="Z18" s="328"/>
      <c r="AA18" s="439"/>
      <c r="AB18" s="223"/>
      <c r="AC18" s="224"/>
      <c r="AD18" s="214"/>
      <c r="AE18" s="309"/>
    </row>
    <row r="19" spans="1:31" ht="15.75" customHeight="1">
      <c r="A19" s="166">
        <v>3</v>
      </c>
      <c r="C19" s="439"/>
      <c r="D19" s="223"/>
      <c r="E19" s="224"/>
      <c r="F19" s="214"/>
      <c r="G19" s="295">
        <v>3</v>
      </c>
      <c r="H19" s="328"/>
      <c r="I19" s="439"/>
      <c r="J19" s="223"/>
      <c r="K19" s="224"/>
      <c r="L19" s="214"/>
      <c r="M19" s="295">
        <v>3</v>
      </c>
      <c r="O19" s="20"/>
      <c r="P19" s="229"/>
      <c r="Q19" s="224"/>
      <c r="R19" s="214"/>
      <c r="S19" s="295">
        <v>3</v>
      </c>
      <c r="T19" s="328"/>
      <c r="U19" s="439"/>
      <c r="V19" s="223"/>
      <c r="W19" s="224"/>
      <c r="X19" s="214"/>
      <c r="Y19" s="295">
        <v>3</v>
      </c>
      <c r="Z19" s="328"/>
      <c r="AA19" s="439"/>
      <c r="AB19" s="213"/>
      <c r="AC19" s="224"/>
      <c r="AD19" s="353"/>
      <c r="AE19" s="310"/>
    </row>
    <row r="20" spans="1:31" ht="16.2" customHeight="1">
      <c r="A20" s="166">
        <v>3</v>
      </c>
      <c r="C20" s="439"/>
      <c r="D20" s="323" t="s">
        <v>229</v>
      </c>
      <c r="E20" s="226"/>
      <c r="F20" s="214"/>
      <c r="G20" s="295">
        <v>3</v>
      </c>
      <c r="H20" s="328"/>
      <c r="I20" s="439"/>
      <c r="J20" s="223"/>
      <c r="K20" s="224"/>
      <c r="L20" s="214" t="s">
        <v>146</v>
      </c>
      <c r="M20" s="295">
        <v>3</v>
      </c>
      <c r="N20" s="328"/>
      <c r="O20" s="439"/>
      <c r="P20" s="223"/>
      <c r="Q20" s="224"/>
      <c r="R20" s="214"/>
      <c r="S20" s="295">
        <v>3</v>
      </c>
      <c r="T20" s="328"/>
      <c r="U20" s="439"/>
      <c r="V20" s="223"/>
      <c r="W20" s="224"/>
      <c r="X20" s="214"/>
      <c r="Y20" s="295">
        <v>3</v>
      </c>
      <c r="Z20" s="328"/>
      <c r="AA20" s="439"/>
      <c r="AB20" s="223"/>
      <c r="AC20" s="609"/>
      <c r="AD20" s="214"/>
      <c r="AE20" s="309"/>
    </row>
    <row r="21" spans="1:31" ht="16.2" customHeight="1" thickBot="1">
      <c r="A21" s="166">
        <v>3</v>
      </c>
      <c r="C21" s="439"/>
      <c r="D21" s="323" t="s">
        <v>229</v>
      </c>
      <c r="E21" s="226"/>
      <c r="F21" s="216"/>
      <c r="G21" s="295">
        <v>3</v>
      </c>
      <c r="H21" s="328"/>
      <c r="I21" s="439"/>
      <c r="J21" s="323"/>
      <c r="K21" s="226"/>
      <c r="L21" s="216"/>
      <c r="M21" s="295">
        <v>3</v>
      </c>
      <c r="N21" s="328"/>
      <c r="O21" s="439"/>
      <c r="P21" s="323"/>
      <c r="Q21" s="226"/>
      <c r="R21" s="216"/>
      <c r="S21" s="295">
        <v>3</v>
      </c>
      <c r="T21" s="328"/>
      <c r="U21" s="439"/>
      <c r="V21" s="324"/>
      <c r="W21" s="607"/>
      <c r="X21" s="218"/>
      <c r="Y21" s="295">
        <v>3</v>
      </c>
      <c r="Z21" s="328"/>
      <c r="AA21" s="439"/>
      <c r="AB21" s="324"/>
      <c r="AC21" s="607"/>
      <c r="AD21" s="218"/>
      <c r="AE21" s="309"/>
    </row>
    <row r="22" spans="1:31" ht="16.2" customHeight="1" thickTop="1">
      <c r="A22" s="166">
        <v>4</v>
      </c>
      <c r="C22" s="40" t="s">
        <v>231</v>
      </c>
      <c r="D22" s="233">
        <f>SUM(D13:D21)</f>
        <v>8100</v>
      </c>
      <c r="E22" s="54"/>
      <c r="F22" s="232">
        <f>SUM(F13:F21)</f>
        <v>0</v>
      </c>
      <c r="G22" s="166">
        <v>4</v>
      </c>
      <c r="I22" s="40" t="s">
        <v>231</v>
      </c>
      <c r="J22" s="233">
        <f>SUM(J13:J21)</f>
        <v>4700</v>
      </c>
      <c r="K22" s="54"/>
      <c r="L22" s="232">
        <f>SUM(L13:L21)</f>
        <v>0</v>
      </c>
      <c r="M22" s="166">
        <v>4</v>
      </c>
      <c r="O22" s="40" t="s">
        <v>231</v>
      </c>
      <c r="P22" s="233">
        <f>SUM(P13:P21)</f>
        <v>1300</v>
      </c>
      <c r="Q22" s="54"/>
      <c r="R22" s="232">
        <f>SUM(R13:R21)</f>
        <v>0</v>
      </c>
      <c r="S22" s="166">
        <v>4</v>
      </c>
      <c r="U22" s="40" t="s">
        <v>231</v>
      </c>
      <c r="V22" s="233">
        <f>SUM(V13:V21)</f>
        <v>3750</v>
      </c>
      <c r="W22" s="54"/>
      <c r="X22" s="232">
        <f>SUM(X13:X21)</f>
        <v>0</v>
      </c>
      <c r="Y22" s="166">
        <v>4</v>
      </c>
      <c r="AA22" s="40" t="s">
        <v>231</v>
      </c>
      <c r="AB22" s="233">
        <f>SUM(AB13:AB21)</f>
        <v>0</v>
      </c>
      <c r="AC22" s="54"/>
      <c r="AD22" s="232">
        <f>SUM(AD13:AD21)</f>
        <v>0</v>
      </c>
      <c r="AE22" s="49">
        <f>+AB22+V22+P22+J22+D22</f>
        <v>17850</v>
      </c>
    </row>
    <row r="23" spans="1:31" ht="16.2" customHeight="1">
      <c r="C23" s="615">
        <v>0</v>
      </c>
      <c r="D23" s="615"/>
      <c r="E23" s="616"/>
      <c r="F23" s="615"/>
      <c r="G23" s="295"/>
      <c r="H23" s="328"/>
      <c r="I23" s="281"/>
      <c r="J23" s="327"/>
      <c r="K23" s="611"/>
      <c r="L23" s="281"/>
      <c r="M23" s="295"/>
      <c r="N23" s="328"/>
      <c r="O23" s="281"/>
      <c r="P23" s="281"/>
      <c r="Q23" s="611"/>
      <c r="R23" s="281"/>
      <c r="S23" s="295"/>
      <c r="T23" s="328"/>
      <c r="U23" s="356"/>
      <c r="V23" s="327"/>
      <c r="W23" s="611"/>
      <c r="X23" s="281"/>
      <c r="Y23" s="295"/>
      <c r="Z23" s="328"/>
      <c r="AA23" s="329"/>
      <c r="AB23" s="242"/>
      <c r="AC23" s="72"/>
      <c r="AD23" s="109" t="s">
        <v>414</v>
      </c>
      <c r="AE23" s="243">
        <f>SUM(S中央区折込部数+Ｙ中央区折込部数+Ｍ中央区折込部数+Ａ中央区折込部数+Ｋ中央区折込部数)</f>
        <v>0</v>
      </c>
    </row>
    <row r="24" spans="1:31" ht="16.2" customHeight="1">
      <c r="A24" s="166">
        <v>2</v>
      </c>
      <c r="B24" s="167">
        <v>4</v>
      </c>
      <c r="C24" s="71" t="s">
        <v>83</v>
      </c>
      <c r="D24" s="244"/>
      <c r="E24" s="613"/>
      <c r="F24" s="294"/>
      <c r="G24" s="295">
        <v>2</v>
      </c>
      <c r="H24" s="328">
        <v>4</v>
      </c>
      <c r="I24" s="294"/>
      <c r="J24" s="331"/>
      <c r="K24" s="608"/>
      <c r="L24" s="294"/>
      <c r="M24" s="295">
        <v>2</v>
      </c>
      <c r="N24" s="328">
        <v>4</v>
      </c>
      <c r="O24" s="294"/>
      <c r="P24" s="331"/>
      <c r="Q24" s="608"/>
      <c r="R24" s="294"/>
      <c r="S24" s="295">
        <v>2</v>
      </c>
      <c r="T24" s="328">
        <v>4</v>
      </c>
      <c r="U24" s="294"/>
      <c r="V24" s="331"/>
      <c r="W24" s="608"/>
      <c r="X24" s="294"/>
      <c r="Y24" s="295">
        <v>2</v>
      </c>
      <c r="Z24" s="328">
        <v>4</v>
      </c>
      <c r="AA24" s="357"/>
      <c r="AB24" s="331"/>
      <c r="AC24" s="613"/>
      <c r="AD24" s="11"/>
    </row>
    <row r="25" spans="1:31" ht="16.2" customHeight="1">
      <c r="A25" s="166">
        <v>3</v>
      </c>
      <c r="B25" s="167">
        <v>10403</v>
      </c>
      <c r="C25" s="19" t="s">
        <v>1159</v>
      </c>
      <c r="D25" s="229">
        <v>4650</v>
      </c>
      <c r="E25" s="239"/>
      <c r="F25" s="253"/>
      <c r="G25" s="166">
        <v>3</v>
      </c>
      <c r="H25" s="167">
        <v>20410</v>
      </c>
      <c r="I25" s="777" t="s">
        <v>1167</v>
      </c>
      <c r="J25" s="240">
        <v>1550</v>
      </c>
      <c r="K25" s="239"/>
      <c r="L25" s="253"/>
      <c r="M25" s="166">
        <v>3</v>
      </c>
      <c r="N25" s="167">
        <v>30405</v>
      </c>
      <c r="O25" s="23" t="s">
        <v>580</v>
      </c>
      <c r="P25" s="229">
        <v>300</v>
      </c>
      <c r="Q25" s="239"/>
      <c r="R25" s="253"/>
      <c r="S25" s="166">
        <v>3</v>
      </c>
      <c r="T25" s="167">
        <v>40405</v>
      </c>
      <c r="U25" s="20" t="s">
        <v>909</v>
      </c>
      <c r="V25" s="241">
        <v>1550</v>
      </c>
      <c r="W25" s="239"/>
      <c r="X25" s="253"/>
      <c r="Y25" s="166">
        <v>3</v>
      </c>
      <c r="AA25" s="20"/>
      <c r="AB25" s="603"/>
      <c r="AC25" s="617"/>
      <c r="AD25" s="253"/>
      <c r="AE25" s="308"/>
    </row>
    <row r="26" spans="1:31" ht="16.2" customHeight="1">
      <c r="A26" s="166">
        <v>3</v>
      </c>
      <c r="B26" s="167">
        <v>10415</v>
      </c>
      <c r="C26" s="561" t="s">
        <v>1157</v>
      </c>
      <c r="D26" s="229">
        <v>3600</v>
      </c>
      <c r="E26" s="224"/>
      <c r="F26" s="214"/>
      <c r="G26" s="166">
        <v>3</v>
      </c>
      <c r="I26" s="20"/>
      <c r="J26" s="603"/>
      <c r="K26" s="224"/>
      <c r="L26" s="214"/>
      <c r="M26" s="166">
        <v>3</v>
      </c>
      <c r="O26" s="20"/>
      <c r="P26" s="603"/>
      <c r="Q26" s="224"/>
      <c r="R26" s="214"/>
      <c r="S26" s="166">
        <v>3</v>
      </c>
      <c r="T26" s="167">
        <v>40409</v>
      </c>
      <c r="U26" s="20" t="s">
        <v>272</v>
      </c>
      <c r="V26" s="229">
        <v>1700</v>
      </c>
      <c r="W26" s="224"/>
      <c r="X26" s="214"/>
      <c r="Y26" s="166">
        <v>3</v>
      </c>
      <c r="AA26" s="20"/>
      <c r="AB26" s="603"/>
      <c r="AC26" s="224"/>
      <c r="AD26" s="214"/>
      <c r="AE26" s="309"/>
    </row>
    <row r="27" spans="1:31" ht="16.2" customHeight="1">
      <c r="A27" s="166">
        <v>3</v>
      </c>
      <c r="B27" s="167">
        <v>10417</v>
      </c>
      <c r="C27" s="561" t="s">
        <v>1158</v>
      </c>
      <c r="D27" s="229">
        <v>3000</v>
      </c>
      <c r="E27" s="224"/>
      <c r="F27" s="214"/>
      <c r="G27" s="166">
        <v>3</v>
      </c>
      <c r="I27" s="439"/>
      <c r="J27" s="223"/>
      <c r="K27" s="224"/>
      <c r="L27" s="249" t="s">
        <v>146</v>
      </c>
      <c r="M27" s="166">
        <v>3</v>
      </c>
      <c r="O27" s="439"/>
      <c r="P27" s="229"/>
      <c r="Q27" s="224"/>
      <c r="R27" s="249"/>
      <c r="S27" s="166">
        <v>3</v>
      </c>
      <c r="T27" s="167">
        <v>40411</v>
      </c>
      <c r="U27" s="20" t="s">
        <v>271</v>
      </c>
      <c r="V27" s="603" t="s">
        <v>1305</v>
      </c>
      <c r="W27" s="224"/>
      <c r="X27" s="214"/>
      <c r="Y27" s="166">
        <v>3</v>
      </c>
      <c r="AA27" s="20"/>
      <c r="AB27" s="603"/>
      <c r="AC27" s="618"/>
      <c r="AD27" s="249"/>
      <c r="AE27" s="309"/>
    </row>
    <row r="28" spans="1:31" ht="16.2" customHeight="1">
      <c r="A28" s="166">
        <v>3</v>
      </c>
      <c r="C28" s="561"/>
      <c r="D28" s="229"/>
      <c r="E28" s="224"/>
      <c r="F28" s="249"/>
      <c r="G28" s="166">
        <v>3</v>
      </c>
      <c r="I28" s="439"/>
      <c r="J28" s="223"/>
      <c r="K28" s="224"/>
      <c r="L28" s="214"/>
      <c r="M28" s="166">
        <v>3</v>
      </c>
      <c r="O28" s="439"/>
      <c r="P28" s="223"/>
      <c r="Q28" s="224" t="s">
        <v>146</v>
      </c>
      <c r="R28" s="214"/>
      <c r="S28" s="166">
        <v>3</v>
      </c>
      <c r="T28" s="167">
        <v>40413</v>
      </c>
      <c r="U28" s="20" t="s">
        <v>273</v>
      </c>
      <c r="V28" s="603" t="s">
        <v>1305</v>
      </c>
      <c r="W28" s="224"/>
      <c r="X28" s="249"/>
      <c r="Y28" s="166">
        <v>3</v>
      </c>
      <c r="AA28" s="439"/>
      <c r="AB28" s="223"/>
      <c r="AC28" s="224"/>
      <c r="AD28" s="214"/>
      <c r="AE28" s="309"/>
    </row>
    <row r="29" spans="1:31" ht="16.2" customHeight="1">
      <c r="A29" s="166">
        <v>3</v>
      </c>
      <c r="C29" s="116"/>
      <c r="D29" s="229"/>
      <c r="E29" s="224"/>
      <c r="F29" s="214"/>
      <c r="G29" s="166">
        <v>3</v>
      </c>
      <c r="I29" s="439"/>
      <c r="J29" s="223"/>
      <c r="K29" s="224"/>
      <c r="L29" s="214"/>
      <c r="M29" s="166">
        <v>3</v>
      </c>
      <c r="O29" s="439"/>
      <c r="P29" s="347"/>
      <c r="Q29" s="224"/>
      <c r="R29" s="214"/>
      <c r="S29" s="166">
        <v>3</v>
      </c>
      <c r="U29" s="20"/>
      <c r="V29" s="229"/>
      <c r="W29" s="224"/>
      <c r="X29" s="214"/>
      <c r="Y29" s="166">
        <v>3</v>
      </c>
      <c r="AA29" s="439"/>
      <c r="AB29" s="223"/>
      <c r="AC29" s="224"/>
      <c r="AD29" s="214"/>
      <c r="AE29" s="309"/>
    </row>
    <row r="30" spans="1:31" ht="16.2" customHeight="1">
      <c r="A30" s="166">
        <v>3</v>
      </c>
      <c r="C30" s="439"/>
      <c r="D30" s="567"/>
      <c r="E30" s="224"/>
      <c r="F30" s="214"/>
      <c r="G30" s="295">
        <v>3</v>
      </c>
      <c r="H30" s="328"/>
      <c r="I30" s="439"/>
      <c r="J30" s="223"/>
      <c r="K30" s="224"/>
      <c r="L30" s="214"/>
      <c r="M30" s="295">
        <v>3</v>
      </c>
      <c r="N30" s="328"/>
      <c r="O30" s="439"/>
      <c r="P30" s="223"/>
      <c r="Q30" s="224"/>
      <c r="R30" s="214" t="s">
        <v>146</v>
      </c>
      <c r="S30" s="295">
        <v>3</v>
      </c>
      <c r="T30" s="328"/>
      <c r="U30" s="439"/>
      <c r="V30" s="223"/>
      <c r="W30" s="224"/>
      <c r="X30" s="214"/>
      <c r="Y30" s="295">
        <v>3</v>
      </c>
      <c r="Z30" s="328"/>
      <c r="AA30" s="439"/>
      <c r="AB30" s="223"/>
      <c r="AC30" s="224"/>
      <c r="AD30" s="214"/>
      <c r="AE30" s="309"/>
    </row>
    <row r="31" spans="1:31" ht="16.2" customHeight="1">
      <c r="A31" s="166">
        <v>3</v>
      </c>
      <c r="C31" s="439"/>
      <c r="D31" s="223"/>
      <c r="E31" s="224"/>
      <c r="F31" s="214"/>
      <c r="G31" s="295">
        <v>3</v>
      </c>
      <c r="H31" s="328"/>
      <c r="I31" s="439"/>
      <c r="J31" s="223"/>
      <c r="K31" s="224"/>
      <c r="L31" s="214"/>
      <c r="M31" s="295">
        <v>3</v>
      </c>
      <c r="N31" s="328"/>
      <c r="O31" s="439"/>
      <c r="P31" s="223"/>
      <c r="Q31" s="224"/>
      <c r="R31" s="214"/>
      <c r="S31" s="295">
        <v>3</v>
      </c>
      <c r="T31" s="328"/>
      <c r="U31" s="439"/>
      <c r="V31" s="223"/>
      <c r="W31" s="224"/>
      <c r="X31" s="214"/>
      <c r="Y31" s="295">
        <v>3</v>
      </c>
      <c r="Z31" s="328"/>
      <c r="AA31" s="439"/>
      <c r="AB31" s="223"/>
      <c r="AC31" s="224"/>
      <c r="AD31" s="214"/>
      <c r="AE31" s="309"/>
    </row>
    <row r="32" spans="1:31" ht="16.2" customHeight="1">
      <c r="A32" s="166">
        <v>3</v>
      </c>
      <c r="C32" s="439"/>
      <c r="D32" s="213"/>
      <c r="E32" s="224"/>
      <c r="F32" s="214"/>
      <c r="G32" s="295">
        <v>3</v>
      </c>
      <c r="H32" s="570"/>
      <c r="I32" s="439"/>
      <c r="J32" s="213"/>
      <c r="K32" s="224"/>
      <c r="L32" s="214"/>
      <c r="M32" s="295">
        <v>3</v>
      </c>
      <c r="N32" s="328"/>
      <c r="O32" s="439"/>
      <c r="P32" s="223"/>
      <c r="Q32" s="224"/>
      <c r="R32" s="214"/>
      <c r="S32" s="295">
        <v>3</v>
      </c>
      <c r="T32" s="328"/>
      <c r="U32" s="439"/>
      <c r="V32" s="223"/>
      <c r="W32" s="224"/>
      <c r="X32" s="214"/>
      <c r="Y32" s="295">
        <v>3</v>
      </c>
      <c r="Z32" s="328"/>
      <c r="AA32" s="439"/>
      <c r="AB32" s="223"/>
      <c r="AC32" s="224"/>
      <c r="AD32" s="214"/>
      <c r="AE32" s="309"/>
    </row>
    <row r="33" spans="1:31" ht="16.2" customHeight="1" thickBot="1">
      <c r="A33" s="166">
        <v>3</v>
      </c>
      <c r="C33" s="439"/>
      <c r="D33" s="215"/>
      <c r="E33" s="226"/>
      <c r="F33" s="216"/>
      <c r="G33" s="295">
        <v>3</v>
      </c>
      <c r="H33" s="570"/>
      <c r="I33" s="439"/>
      <c r="J33" s="215"/>
      <c r="K33" s="226"/>
      <c r="L33" s="216"/>
      <c r="M33" s="295">
        <v>3</v>
      </c>
      <c r="N33" s="328"/>
      <c r="O33" s="439"/>
      <c r="P33" s="323"/>
      <c r="Q33" s="226"/>
      <c r="R33" s="216"/>
      <c r="S33" s="295">
        <v>3</v>
      </c>
      <c r="T33" s="328"/>
      <c r="U33" s="439"/>
      <c r="V33" s="323"/>
      <c r="W33" s="226"/>
      <c r="X33" s="216"/>
      <c r="Y33" s="295">
        <v>3</v>
      </c>
      <c r="Z33" s="328"/>
      <c r="AA33" s="439"/>
      <c r="AB33" s="323"/>
      <c r="AC33" s="226"/>
      <c r="AD33" s="216"/>
      <c r="AE33" s="309"/>
    </row>
    <row r="34" spans="1:31" ht="16.2" customHeight="1" thickTop="1">
      <c r="A34" s="166">
        <v>4</v>
      </c>
      <c r="C34" s="40" t="s">
        <v>228</v>
      </c>
      <c r="D34" s="41">
        <f xml:space="preserve"> SUM(D25:D33)</f>
        <v>11250</v>
      </c>
      <c r="E34" s="44"/>
      <c r="F34" s="232">
        <f>SUM(F25:F33)</f>
        <v>0</v>
      </c>
      <c r="G34" s="166">
        <v>4</v>
      </c>
      <c r="H34" s="245"/>
      <c r="I34" s="40" t="s">
        <v>228</v>
      </c>
      <c r="J34" s="41">
        <f xml:space="preserve"> SUM(J25:J33)</f>
        <v>1550</v>
      </c>
      <c r="K34" s="44"/>
      <c r="L34" s="232">
        <f>SUM(L25:L33)</f>
        <v>0</v>
      </c>
      <c r="M34" s="166">
        <v>4</v>
      </c>
      <c r="O34" s="40" t="s">
        <v>228</v>
      </c>
      <c r="P34" s="41">
        <f xml:space="preserve"> SUM(P25:P33)</f>
        <v>300</v>
      </c>
      <c r="Q34" s="44"/>
      <c r="R34" s="232">
        <f>SUM(R25:R33)</f>
        <v>0</v>
      </c>
      <c r="S34" s="166">
        <v>4</v>
      </c>
      <c r="U34" s="40" t="s">
        <v>228</v>
      </c>
      <c r="V34" s="233">
        <f xml:space="preserve"> SUM(V25:V33)</f>
        <v>3250</v>
      </c>
      <c r="W34" s="44"/>
      <c r="X34" s="232">
        <f>SUM(X25:X33)</f>
        <v>0</v>
      </c>
      <c r="Y34" s="166">
        <v>4</v>
      </c>
      <c r="AA34" s="40" t="s">
        <v>228</v>
      </c>
      <c r="AB34" s="233">
        <f xml:space="preserve"> SUM(AB25:AB33)</f>
        <v>0</v>
      </c>
      <c r="AC34" s="44"/>
      <c r="AD34" s="232">
        <f>SUM(AD25:AD33)</f>
        <v>0</v>
      </c>
      <c r="AE34" s="49">
        <f>+AB34+V34+P34+J34+D34</f>
        <v>16350</v>
      </c>
    </row>
    <row r="35" spans="1:31" ht="16.2" customHeight="1">
      <c r="A35" s="166">
        <v>9</v>
      </c>
      <c r="C35" t="s">
        <v>558</v>
      </c>
      <c r="G35" s="166">
        <v>9</v>
      </c>
      <c r="I35" s="329"/>
      <c r="J35" t="s">
        <v>1246</v>
      </c>
      <c r="K35" s="329"/>
      <c r="L35" s="329"/>
      <c r="M35" s="295">
        <v>9</v>
      </c>
      <c r="N35" s="328"/>
      <c r="P35" s="329"/>
      <c r="Q35" s="329"/>
      <c r="R35" s="329"/>
      <c r="S35" s="295">
        <v>9</v>
      </c>
      <c r="T35" s="328"/>
      <c r="U35" s="329"/>
      <c r="W35" s="329"/>
      <c r="X35" s="329"/>
      <c r="Y35" s="295">
        <v>9</v>
      </c>
      <c r="Z35" s="328"/>
      <c r="AA35" s="329"/>
      <c r="AB35" s="329"/>
      <c r="AD35" s="110" t="s">
        <v>152</v>
      </c>
      <c r="AE35" s="246">
        <f>SUM(Ｓ兵庫区折込部数+Ｙ兵庫区折込部数+Ｍ兵庫区折込部数+Ａ兵庫区折込部数+Ｋ兵庫区折込部数)</f>
        <v>0</v>
      </c>
    </row>
    <row r="36" spans="1:31" ht="13.5" customHeight="1">
      <c r="C36" t="s">
        <v>981</v>
      </c>
      <c r="D36" s="329"/>
      <c r="E36" s="329"/>
      <c r="F36" s="329"/>
      <c r="G36" s="295"/>
      <c r="H36" s="328"/>
      <c r="I36" s="329"/>
      <c r="J36" t="s">
        <v>1247</v>
      </c>
      <c r="K36" s="329"/>
      <c r="L36" s="329"/>
      <c r="M36" s="295"/>
      <c r="N36" s="328"/>
      <c r="O36" s="329"/>
      <c r="P36" s="329"/>
      <c r="Q36" s="329"/>
      <c r="R36" s="329"/>
      <c r="S36" s="295"/>
      <c r="T36" s="328"/>
      <c r="U36" s="329"/>
      <c r="V36" s="329"/>
      <c r="W36" s="329"/>
      <c r="X36" s="329"/>
      <c r="Y36" s="295"/>
      <c r="Z36" s="328"/>
      <c r="AA36" s="329"/>
      <c r="AB36" s="329"/>
      <c r="AC36" s="329"/>
      <c r="AD36" s="329"/>
      <c r="AE36" s="329"/>
    </row>
    <row r="37" spans="1:31" ht="13.5" customHeight="1">
      <c r="C37" s="554"/>
      <c r="D37" s="329"/>
      <c r="E37" s="329"/>
      <c r="F37" s="329"/>
      <c r="G37" s="295"/>
      <c r="H37" s="328"/>
      <c r="I37" s="329"/>
      <c r="J37" t="s">
        <v>1296</v>
      </c>
      <c r="K37" s="329"/>
      <c r="L37" s="329"/>
      <c r="M37" s="295"/>
      <c r="N37" s="328"/>
      <c r="O37" s="329"/>
      <c r="P37" s="329"/>
      <c r="Q37" s="329"/>
      <c r="R37" s="329"/>
      <c r="S37" s="295"/>
      <c r="T37" s="328"/>
      <c r="U37" s="329"/>
      <c r="W37" s="329"/>
      <c r="X37" s="329"/>
      <c r="Y37" s="295"/>
      <c r="Z37" s="328"/>
      <c r="AA37" s="329"/>
      <c r="AB37" s="329"/>
      <c r="AC37" s="329"/>
      <c r="AD37" s="329"/>
      <c r="AE37" s="329"/>
    </row>
    <row r="38" spans="1:31" ht="13.5" customHeight="1">
      <c r="C38" s="329"/>
      <c r="D38" s="329"/>
      <c r="E38" s="329"/>
      <c r="F38" s="329"/>
      <c r="G38" s="295"/>
      <c r="H38" s="328"/>
      <c r="I38" s="329"/>
      <c r="J38" t="s">
        <v>1307</v>
      </c>
      <c r="K38" s="329"/>
      <c r="L38" s="329"/>
      <c r="M38" s="295"/>
      <c r="N38" s="328"/>
      <c r="O38" s="329"/>
      <c r="P38" s="329"/>
      <c r="Q38" s="329"/>
      <c r="R38" s="329"/>
      <c r="S38" s="295"/>
      <c r="T38" s="328"/>
      <c r="U38" s="329"/>
      <c r="W38" s="329"/>
      <c r="X38" s="329"/>
      <c r="Y38" s="295"/>
      <c r="Z38" s="328"/>
      <c r="AA38" s="329"/>
      <c r="AB38" s="329"/>
      <c r="AC38" s="329"/>
      <c r="AD38" s="329"/>
      <c r="AE38" s="329"/>
    </row>
    <row r="39" spans="1:31" ht="13.5" customHeight="1">
      <c r="C39" s="329"/>
      <c r="D39" s="329"/>
      <c r="E39" s="329"/>
      <c r="F39" s="329"/>
      <c r="G39" s="295"/>
      <c r="H39" s="328"/>
      <c r="I39" s="329"/>
      <c r="J39" t="s">
        <v>1322</v>
      </c>
      <c r="K39" s="329"/>
      <c r="L39" s="329"/>
      <c r="M39" s="295"/>
      <c r="N39" s="328"/>
      <c r="O39" s="329"/>
      <c r="P39" s="329"/>
      <c r="Q39" s="329"/>
      <c r="R39" s="329"/>
      <c r="S39" s="295"/>
      <c r="T39" s="328"/>
      <c r="U39" s="329"/>
      <c r="W39" s="329"/>
      <c r="X39" s="329"/>
      <c r="Y39" s="295"/>
      <c r="Z39" s="328"/>
      <c r="AA39" s="329"/>
      <c r="AB39" s="329"/>
      <c r="AC39" s="329"/>
      <c r="AD39" s="329"/>
      <c r="AE39" s="329"/>
    </row>
    <row r="40" spans="1:31" ht="13.5" customHeight="1">
      <c r="C40" s="329"/>
      <c r="D40" s="329"/>
      <c r="E40" s="329"/>
      <c r="F40" s="329"/>
      <c r="G40" s="295"/>
      <c r="H40" s="328"/>
      <c r="I40" s="329"/>
      <c r="J40" t="s">
        <v>1352</v>
      </c>
      <c r="K40" s="329"/>
      <c r="L40" s="329"/>
      <c r="M40" s="295"/>
      <c r="N40" s="328"/>
      <c r="O40" s="329"/>
      <c r="P40" s="329"/>
      <c r="Q40" s="329"/>
      <c r="R40" s="329"/>
      <c r="S40" s="295"/>
      <c r="T40" s="328"/>
      <c r="U40" s="329"/>
      <c r="V40" s="329"/>
      <c r="W40" s="329"/>
      <c r="X40" s="329"/>
      <c r="Y40" s="295"/>
      <c r="Z40" s="328"/>
      <c r="AA40" s="329"/>
      <c r="AB40" s="329"/>
      <c r="AC40" s="329"/>
      <c r="AD40" s="329"/>
      <c r="AE40" s="329"/>
    </row>
    <row r="41" spans="1:31" ht="13.5" customHeight="1">
      <c r="C41" s="329"/>
      <c r="D41" s="329"/>
      <c r="E41" s="329"/>
      <c r="F41" s="329"/>
      <c r="G41" s="295"/>
      <c r="H41" s="328"/>
      <c r="I41" s="329"/>
      <c r="J41" t="s">
        <v>1356</v>
      </c>
      <c r="K41" s="329"/>
      <c r="L41" s="329"/>
      <c r="M41" s="295"/>
      <c r="N41" s="328"/>
      <c r="O41" s="329"/>
      <c r="P41" s="329"/>
      <c r="Q41" s="329"/>
      <c r="R41" s="329"/>
      <c r="S41" s="295"/>
      <c r="T41" s="328"/>
      <c r="U41" s="329"/>
      <c r="V41" s="329"/>
      <c r="W41" s="329"/>
      <c r="X41" s="329"/>
      <c r="Y41" s="295"/>
      <c r="Z41" s="328"/>
      <c r="AA41" s="329"/>
      <c r="AB41" s="329"/>
      <c r="AC41" s="329"/>
      <c r="AD41" s="329"/>
      <c r="AE41" s="329"/>
    </row>
    <row r="42" spans="1:31" ht="16.2" customHeight="1">
      <c r="C42" s="329"/>
      <c r="D42" s="329"/>
      <c r="E42" s="329"/>
      <c r="F42" s="329"/>
      <c r="G42" s="295"/>
      <c r="H42" s="328"/>
      <c r="I42" s="329"/>
      <c r="J42" s="329"/>
      <c r="K42" s="329"/>
      <c r="L42" s="329"/>
      <c r="M42" s="295"/>
      <c r="N42" s="328"/>
      <c r="O42" s="329"/>
      <c r="P42" s="329"/>
      <c r="Q42" s="329"/>
      <c r="R42" s="329"/>
      <c r="S42" s="295"/>
      <c r="T42" s="328"/>
      <c r="U42" s="329"/>
      <c r="V42" s="329"/>
      <c r="W42" s="329"/>
      <c r="X42" s="329"/>
      <c r="Y42" s="295"/>
      <c r="Z42" s="328"/>
      <c r="AA42" s="329"/>
      <c r="AB42" s="329"/>
      <c r="AC42" s="329"/>
      <c r="AD42" s="329"/>
      <c r="AE42" s="329"/>
    </row>
    <row r="43" spans="1:31" ht="16.2" customHeight="1">
      <c r="C43" s="329"/>
      <c r="D43" s="329"/>
      <c r="E43" s="329"/>
      <c r="F43" s="329"/>
      <c r="G43" s="295"/>
      <c r="H43" s="328"/>
      <c r="I43" s="329"/>
      <c r="J43" s="329"/>
      <c r="K43" s="329"/>
      <c r="L43" s="329"/>
      <c r="M43" s="295"/>
      <c r="N43" s="328"/>
      <c r="O43" s="329"/>
      <c r="P43" s="329"/>
      <c r="Q43" s="329"/>
      <c r="R43" s="329"/>
      <c r="S43" s="295"/>
      <c r="T43" s="328"/>
      <c r="U43" s="329"/>
      <c r="V43" s="329"/>
      <c r="W43" s="329"/>
      <c r="X43" s="329"/>
      <c r="Y43" s="295"/>
      <c r="Z43" s="328"/>
      <c r="AA43" s="329"/>
      <c r="AB43" s="329"/>
      <c r="AC43" s="329"/>
      <c r="AD43" s="329"/>
      <c r="AE43" s="329"/>
    </row>
    <row r="44" spans="1:31" ht="16.2" customHeight="1">
      <c r="C44" s="329"/>
      <c r="D44" s="329"/>
      <c r="E44" s="329"/>
      <c r="F44" s="329"/>
      <c r="G44" s="295"/>
      <c r="H44" s="328"/>
      <c r="I44" s="329"/>
      <c r="K44" s="329"/>
      <c r="L44" s="329"/>
      <c r="M44" s="295"/>
      <c r="N44" s="328"/>
      <c r="O44" s="329"/>
      <c r="P44" s="329"/>
      <c r="Q44" s="329"/>
      <c r="R44" s="329"/>
      <c r="S44" s="295"/>
      <c r="T44" s="328"/>
      <c r="U44" s="329"/>
      <c r="V44" s="329"/>
      <c r="W44" s="329"/>
      <c r="X44" s="329"/>
      <c r="Y44" s="295"/>
      <c r="Z44" s="328"/>
      <c r="AA44" s="329"/>
      <c r="AB44" s="329"/>
      <c r="AC44" s="329"/>
      <c r="AD44" s="329"/>
      <c r="AE44" s="329"/>
    </row>
    <row r="45" spans="1:31" ht="16.2" customHeight="1">
      <c r="C45" s="329"/>
      <c r="D45" s="329"/>
      <c r="E45" s="329"/>
      <c r="F45" s="329"/>
      <c r="G45" s="295"/>
      <c r="H45" s="328"/>
      <c r="I45" s="329"/>
      <c r="K45" s="329"/>
      <c r="L45" s="329"/>
      <c r="M45" s="295"/>
      <c r="N45" s="328"/>
      <c r="O45" s="329"/>
      <c r="P45" s="329"/>
      <c r="Q45" s="329"/>
      <c r="R45" s="329"/>
      <c r="S45" s="295"/>
      <c r="T45" s="328"/>
      <c r="U45" s="329"/>
      <c r="V45" s="329"/>
      <c r="W45" s="329"/>
      <c r="X45" s="329"/>
      <c r="Y45" s="295"/>
      <c r="Z45" s="328"/>
      <c r="AA45" s="329"/>
      <c r="AB45" s="329"/>
      <c r="AC45" s="329"/>
      <c r="AD45" s="329"/>
      <c r="AE45" s="329"/>
    </row>
    <row r="46" spans="1:31" ht="16.2" customHeight="1">
      <c r="C46" s="329"/>
      <c r="D46" s="329"/>
      <c r="E46" s="329"/>
      <c r="F46" s="329"/>
      <c r="G46" s="295"/>
      <c r="H46" s="328"/>
      <c r="I46" s="329"/>
      <c r="J46" s="329"/>
      <c r="K46" s="329"/>
      <c r="L46" s="329"/>
      <c r="M46" s="295"/>
      <c r="N46" s="328"/>
      <c r="O46" s="329"/>
      <c r="P46" s="329"/>
      <c r="Q46" s="329"/>
      <c r="R46" s="329"/>
      <c r="S46" s="295"/>
      <c r="T46" s="328"/>
      <c r="U46" s="329"/>
      <c r="V46" s="329"/>
      <c r="W46" s="329"/>
      <c r="X46" s="329"/>
      <c r="Y46" s="295"/>
      <c r="Z46" s="328"/>
      <c r="AA46" s="329"/>
      <c r="AB46" s="329"/>
      <c r="AC46" s="329"/>
      <c r="AD46" s="329"/>
      <c r="AE46" s="329"/>
    </row>
    <row r="47" spans="1:31" ht="16.2" customHeight="1">
      <c r="C47" s="329"/>
      <c r="D47" s="329"/>
      <c r="E47" s="329"/>
      <c r="F47" s="329"/>
      <c r="G47" s="295"/>
      <c r="H47" s="328"/>
      <c r="I47" s="329"/>
      <c r="J47" s="329"/>
      <c r="K47" s="329"/>
      <c r="L47" s="329"/>
      <c r="M47" s="295"/>
      <c r="N47" s="328"/>
      <c r="O47" s="329"/>
      <c r="P47" s="329"/>
      <c r="Q47" s="329"/>
      <c r="R47" s="329"/>
      <c r="S47" s="295"/>
      <c r="T47" s="328"/>
      <c r="U47" s="329"/>
      <c r="V47" s="329"/>
      <c r="W47" s="329"/>
      <c r="X47" s="329"/>
      <c r="Y47" s="295"/>
      <c r="Z47" s="328"/>
      <c r="AA47" s="329"/>
      <c r="AB47" s="329"/>
      <c r="AC47" s="329"/>
      <c r="AD47" s="329"/>
      <c r="AE47" s="329"/>
    </row>
    <row r="48" spans="1:31" ht="16.2" customHeight="1">
      <c r="C48" s="329"/>
      <c r="D48" s="329"/>
      <c r="E48" s="329"/>
      <c r="F48" s="329"/>
      <c r="G48" s="295"/>
      <c r="H48" s="328"/>
      <c r="I48" s="329"/>
      <c r="J48" s="329"/>
      <c r="K48" s="329"/>
      <c r="L48" s="329"/>
      <c r="M48" s="295"/>
      <c r="N48" s="328"/>
      <c r="O48" s="329"/>
      <c r="P48" s="329"/>
      <c r="Q48" s="329"/>
      <c r="R48" s="329"/>
      <c r="S48" s="295"/>
      <c r="T48" s="328"/>
      <c r="U48" s="329"/>
      <c r="V48" s="329"/>
      <c r="W48" s="329"/>
      <c r="X48" s="329"/>
      <c r="Y48" s="295"/>
      <c r="Z48" s="328"/>
      <c r="AA48" s="329"/>
      <c r="AB48" s="329"/>
      <c r="AC48" s="329"/>
      <c r="AD48" s="329"/>
      <c r="AE48" s="329"/>
    </row>
    <row r="49" spans="3:31" ht="16.2" customHeight="1">
      <c r="C49" s="329"/>
      <c r="D49" s="329"/>
      <c r="E49" s="329"/>
      <c r="F49" s="329"/>
      <c r="G49" s="295"/>
      <c r="H49" s="328"/>
      <c r="I49" s="329"/>
      <c r="J49" s="329"/>
      <c r="K49" s="329"/>
      <c r="L49" s="329"/>
      <c r="M49" s="295"/>
      <c r="N49" s="328"/>
      <c r="O49" s="329"/>
      <c r="P49" s="329"/>
      <c r="Q49" s="329"/>
      <c r="R49" s="329"/>
      <c r="S49" s="295"/>
      <c r="T49" s="328"/>
      <c r="U49" s="329"/>
      <c r="V49" s="329"/>
      <c r="W49" s="329"/>
      <c r="X49" s="329"/>
      <c r="Y49" s="295"/>
      <c r="Z49" s="328"/>
      <c r="AA49" s="329"/>
      <c r="AB49" s="329"/>
      <c r="AC49" s="329"/>
      <c r="AD49" s="329"/>
      <c r="AE49" s="329"/>
    </row>
    <row r="50" spans="3:31" ht="16.2" customHeight="1">
      <c r="C50" s="329"/>
      <c r="D50" s="329"/>
      <c r="E50" s="329"/>
      <c r="F50" s="329"/>
      <c r="G50" s="295"/>
      <c r="H50" s="328"/>
      <c r="I50" s="329"/>
      <c r="J50" s="329"/>
      <c r="K50" s="329"/>
      <c r="L50" s="329"/>
      <c r="M50" s="295"/>
      <c r="N50" s="328"/>
      <c r="O50" s="329"/>
      <c r="P50" s="329"/>
      <c r="Q50" s="329"/>
      <c r="R50" s="329"/>
      <c r="S50" s="295"/>
      <c r="T50" s="328"/>
      <c r="U50" s="329"/>
      <c r="V50" s="329"/>
      <c r="W50" s="329"/>
      <c r="X50" s="329"/>
      <c r="Y50" s="295"/>
      <c r="Z50" s="328"/>
      <c r="AA50" s="329"/>
      <c r="AB50" s="329"/>
      <c r="AC50" s="329"/>
      <c r="AD50" s="329"/>
      <c r="AE50" s="329"/>
    </row>
    <row r="51" spans="3:31" ht="16.2" customHeight="1">
      <c r="C51" s="329"/>
      <c r="D51" s="329"/>
      <c r="E51" s="329"/>
      <c r="F51" s="329"/>
      <c r="G51" s="295"/>
      <c r="H51" s="328"/>
      <c r="I51" s="329"/>
      <c r="J51" s="329"/>
      <c r="K51" s="329"/>
      <c r="L51" s="329"/>
      <c r="M51" s="295"/>
      <c r="N51" s="328"/>
      <c r="O51" s="329"/>
      <c r="P51" s="329"/>
      <c r="Q51" s="329"/>
      <c r="R51" s="329"/>
      <c r="S51" s="295"/>
      <c r="T51" s="328"/>
      <c r="U51" s="329"/>
      <c r="V51" s="329"/>
      <c r="W51" s="329"/>
      <c r="X51" s="329"/>
      <c r="Y51" s="295"/>
      <c r="Z51" s="328"/>
      <c r="AA51" s="329"/>
      <c r="AB51" s="329"/>
      <c r="AC51" s="329"/>
      <c r="AD51" s="329"/>
      <c r="AE51" s="329"/>
    </row>
    <row r="52" spans="3:31" ht="16.2" customHeight="1">
      <c r="C52" s="329"/>
      <c r="D52" s="329"/>
      <c r="E52" s="329"/>
      <c r="F52" s="329"/>
      <c r="G52" s="295"/>
      <c r="H52" s="328"/>
      <c r="I52" s="329"/>
      <c r="J52" s="329"/>
      <c r="K52" s="329"/>
      <c r="L52" s="329"/>
      <c r="M52" s="295"/>
      <c r="N52" s="328"/>
      <c r="O52" s="329"/>
      <c r="P52" s="329"/>
      <c r="Q52" s="329"/>
      <c r="R52" s="329"/>
      <c r="S52" s="295"/>
      <c r="T52" s="328"/>
      <c r="U52" s="329"/>
      <c r="V52" s="329"/>
      <c r="W52" s="329"/>
      <c r="X52" s="329"/>
      <c r="Y52" s="295"/>
      <c r="Z52" s="328"/>
      <c r="AA52" s="329"/>
      <c r="AB52" s="329"/>
      <c r="AC52" s="329"/>
      <c r="AD52" s="329"/>
      <c r="AE52" s="329"/>
    </row>
    <row r="53" spans="3:31" ht="16.2" customHeight="1">
      <c r="C53" s="329"/>
      <c r="D53" s="329"/>
      <c r="E53" s="329"/>
      <c r="F53" s="329"/>
      <c r="G53" s="295"/>
      <c r="H53" s="328"/>
      <c r="I53" s="329"/>
      <c r="J53" s="329"/>
      <c r="K53" s="329"/>
      <c r="L53" s="329"/>
      <c r="M53" s="295"/>
      <c r="N53" s="328"/>
      <c r="O53" s="329"/>
      <c r="P53" s="329"/>
      <c r="Q53" s="329"/>
      <c r="R53" s="329"/>
      <c r="S53" s="295"/>
      <c r="T53" s="328"/>
      <c r="U53" s="329"/>
      <c r="V53" s="329"/>
      <c r="W53" s="329"/>
      <c r="X53" s="329"/>
      <c r="Y53" s="295"/>
      <c r="Z53" s="328"/>
      <c r="AA53" s="329"/>
      <c r="AB53" s="329"/>
      <c r="AC53" s="329"/>
      <c r="AD53" s="329"/>
      <c r="AE53" s="329"/>
    </row>
    <row r="54" spans="3:31" ht="16.2" customHeight="1">
      <c r="C54" s="329"/>
      <c r="D54" s="329"/>
      <c r="E54" s="329"/>
      <c r="F54" s="329"/>
      <c r="G54" s="295"/>
      <c r="H54" s="328"/>
      <c r="I54" s="329"/>
      <c r="J54" s="329"/>
      <c r="K54" s="329"/>
      <c r="L54" s="329"/>
      <c r="M54" s="295"/>
      <c r="N54" s="328"/>
      <c r="O54" s="329"/>
      <c r="P54" s="329"/>
      <c r="Q54" s="329"/>
      <c r="R54" s="329"/>
      <c r="S54" s="295"/>
      <c r="T54" s="328"/>
      <c r="U54" s="329"/>
      <c r="V54" s="329"/>
      <c r="W54" s="329"/>
      <c r="X54" s="329"/>
      <c r="Y54" s="295"/>
      <c r="Z54" s="328"/>
      <c r="AA54" s="329"/>
      <c r="AB54" s="329"/>
      <c r="AC54" s="329"/>
      <c r="AD54" s="329"/>
      <c r="AE54" s="329"/>
    </row>
    <row r="55" spans="3:31" ht="16.2" customHeight="1">
      <c r="C55" s="329"/>
      <c r="D55" s="329"/>
      <c r="E55" s="329"/>
      <c r="F55" s="329"/>
      <c r="G55" s="295"/>
      <c r="H55" s="328"/>
      <c r="I55" s="329"/>
      <c r="J55" s="329"/>
      <c r="K55" s="329"/>
      <c r="L55" s="329"/>
      <c r="M55" s="295"/>
      <c r="N55" s="328"/>
      <c r="O55" s="329"/>
      <c r="P55" s="329"/>
      <c r="Q55" s="329"/>
      <c r="R55" s="329"/>
      <c r="S55" s="295"/>
      <c r="T55" s="328"/>
      <c r="U55" s="329"/>
      <c r="V55" s="329"/>
      <c r="W55" s="329"/>
      <c r="X55" s="329"/>
      <c r="Y55" s="295"/>
      <c r="Z55" s="328"/>
      <c r="AA55" s="329"/>
      <c r="AB55" s="329"/>
      <c r="AC55" s="329"/>
      <c r="AD55" s="329"/>
      <c r="AE55" s="329"/>
    </row>
    <row r="56" spans="3:31" ht="16.2" customHeight="1">
      <c r="C56" s="329"/>
      <c r="D56" s="329"/>
      <c r="E56" s="329"/>
      <c r="F56" s="329"/>
      <c r="G56" s="295"/>
      <c r="H56" s="328"/>
      <c r="I56" s="329"/>
      <c r="J56" s="329"/>
      <c r="K56" s="329"/>
      <c r="L56" s="329"/>
      <c r="M56" s="295"/>
      <c r="N56" s="328"/>
      <c r="O56" s="329"/>
      <c r="P56" s="329"/>
      <c r="Q56" s="329"/>
      <c r="R56" s="329"/>
      <c r="S56" s="295"/>
      <c r="T56" s="328"/>
      <c r="U56" s="329"/>
      <c r="V56" s="329"/>
      <c r="W56" s="329"/>
      <c r="X56" s="329"/>
      <c r="Y56" s="295"/>
      <c r="Z56" s="328"/>
      <c r="AA56" s="329"/>
      <c r="AB56" s="329"/>
      <c r="AC56" s="329"/>
      <c r="AD56" s="329"/>
      <c r="AE56" s="329"/>
    </row>
    <row r="57" spans="3:31" ht="16.2" customHeight="1">
      <c r="C57" s="329"/>
      <c r="D57" s="329"/>
      <c r="E57" s="329"/>
      <c r="F57" s="329"/>
      <c r="G57" s="295"/>
      <c r="H57" s="328"/>
      <c r="I57" s="329"/>
      <c r="J57" s="329"/>
      <c r="K57" s="329"/>
      <c r="L57" s="329"/>
      <c r="M57" s="295"/>
      <c r="N57" s="328"/>
      <c r="O57" s="329"/>
      <c r="P57" s="329"/>
      <c r="Q57" s="329"/>
      <c r="R57" s="329"/>
      <c r="S57" s="295"/>
      <c r="T57" s="328"/>
      <c r="U57" s="329"/>
      <c r="V57" s="329"/>
      <c r="W57" s="329"/>
      <c r="X57" s="329"/>
      <c r="Y57" s="295"/>
      <c r="Z57" s="328"/>
      <c r="AA57" s="329"/>
      <c r="AB57" s="329"/>
      <c r="AC57" s="329"/>
      <c r="AD57" s="329"/>
      <c r="AE57" s="329"/>
    </row>
    <row r="58" spans="3:31" ht="16.2" customHeight="1">
      <c r="C58" s="329"/>
      <c r="D58" s="329"/>
      <c r="E58" s="329"/>
      <c r="F58" s="329"/>
      <c r="G58" s="295"/>
      <c r="H58" s="328"/>
      <c r="I58" s="329"/>
      <c r="J58" s="329"/>
      <c r="K58" s="329"/>
      <c r="L58" s="329"/>
      <c r="M58" s="295"/>
      <c r="N58" s="328"/>
      <c r="O58" s="329"/>
      <c r="P58" s="329"/>
      <c r="Q58" s="329"/>
      <c r="R58" s="329"/>
      <c r="S58" s="295"/>
      <c r="T58" s="328"/>
      <c r="U58" s="329"/>
      <c r="V58" s="329"/>
      <c r="W58" s="329"/>
      <c r="X58" s="329"/>
      <c r="Y58" s="295"/>
      <c r="Z58" s="328"/>
      <c r="AA58" s="329"/>
      <c r="AB58" s="329"/>
      <c r="AC58" s="329"/>
      <c r="AD58" s="329"/>
      <c r="AE58" s="329"/>
    </row>
    <row r="59" spans="3:31" ht="16.2" customHeight="1">
      <c r="C59" s="329"/>
      <c r="D59" s="329"/>
      <c r="E59" s="329"/>
      <c r="F59" s="329"/>
      <c r="G59" s="295"/>
      <c r="H59" s="328"/>
      <c r="I59" s="329"/>
      <c r="J59" s="329"/>
      <c r="K59" s="329"/>
      <c r="L59" s="329"/>
      <c r="M59" s="295"/>
      <c r="N59" s="328"/>
      <c r="O59" s="329"/>
      <c r="P59" s="329"/>
      <c r="Q59" s="329"/>
      <c r="R59" s="329"/>
      <c r="S59" s="295"/>
      <c r="T59" s="328"/>
      <c r="U59" s="329"/>
      <c r="V59" s="329"/>
      <c r="W59" s="329"/>
      <c r="X59" s="329"/>
      <c r="Y59" s="295"/>
      <c r="Z59" s="328"/>
      <c r="AA59" s="329"/>
      <c r="AB59" s="329"/>
      <c r="AC59" s="329"/>
      <c r="AD59" s="329"/>
      <c r="AE59" s="329"/>
    </row>
    <row r="60" spans="3:31" ht="16.2" customHeight="1">
      <c r="C60" s="329"/>
      <c r="D60" s="329"/>
      <c r="E60" s="329"/>
      <c r="F60" s="329"/>
      <c r="G60" s="295"/>
      <c r="H60" s="328"/>
      <c r="I60" s="329"/>
      <c r="J60" s="329"/>
      <c r="K60" s="329"/>
      <c r="L60" s="329"/>
      <c r="M60" s="295"/>
      <c r="N60" s="328"/>
      <c r="O60" s="329"/>
      <c r="P60" s="329"/>
      <c r="Q60" s="329"/>
      <c r="R60" s="329"/>
      <c r="S60" s="295"/>
      <c r="T60" s="328"/>
      <c r="U60" s="329"/>
      <c r="V60" s="329"/>
      <c r="W60" s="329"/>
      <c r="X60" s="329"/>
      <c r="Y60" s="295"/>
      <c r="Z60" s="328"/>
      <c r="AA60" s="329"/>
      <c r="AB60" s="329"/>
      <c r="AC60" s="329"/>
      <c r="AD60" s="329"/>
      <c r="AE60" s="329"/>
    </row>
    <row r="61" spans="3:31" ht="16.2" customHeight="1">
      <c r="C61" s="329"/>
      <c r="D61" s="329"/>
      <c r="E61" s="329"/>
      <c r="F61" s="329"/>
      <c r="G61" s="295"/>
      <c r="H61" s="328"/>
      <c r="I61" s="329"/>
      <c r="J61" s="329"/>
      <c r="K61" s="329"/>
      <c r="L61" s="329"/>
      <c r="M61" s="295"/>
      <c r="N61" s="328"/>
      <c r="O61" s="329"/>
      <c r="P61" s="329"/>
      <c r="Q61" s="329"/>
      <c r="R61" s="329"/>
      <c r="S61" s="295"/>
      <c r="T61" s="328"/>
      <c r="U61" s="329"/>
      <c r="V61" s="329"/>
      <c r="W61" s="329"/>
      <c r="X61" s="329"/>
      <c r="Y61" s="295"/>
      <c r="Z61" s="328"/>
      <c r="AA61" s="329"/>
      <c r="AB61" s="329"/>
      <c r="AC61" s="329"/>
      <c r="AD61" s="329"/>
      <c r="AE61" s="329"/>
    </row>
    <row r="62" spans="3:31" ht="16.2" customHeight="1">
      <c r="C62" s="329"/>
      <c r="D62" s="329"/>
      <c r="E62" s="329"/>
      <c r="F62" s="329"/>
      <c r="G62" s="295"/>
      <c r="H62" s="328"/>
      <c r="I62" s="329"/>
      <c r="J62" s="329"/>
      <c r="K62" s="329"/>
      <c r="L62" s="329"/>
      <c r="M62" s="295"/>
      <c r="N62" s="328"/>
      <c r="O62" s="329"/>
      <c r="P62" s="329"/>
      <c r="Q62" s="329"/>
      <c r="R62" s="329"/>
      <c r="S62" s="295"/>
      <c r="T62" s="328"/>
      <c r="U62" s="329"/>
      <c r="V62" s="329"/>
      <c r="W62" s="329"/>
      <c r="X62" s="329"/>
      <c r="Y62" s="295"/>
      <c r="Z62" s="328"/>
      <c r="AA62" s="329"/>
      <c r="AB62" s="329"/>
      <c r="AC62" s="329"/>
      <c r="AD62" s="329"/>
      <c r="AE62" s="329"/>
    </row>
    <row r="63" spans="3:31" ht="16.2" customHeight="1">
      <c r="C63" s="329"/>
      <c r="D63" s="329"/>
      <c r="E63" s="329"/>
      <c r="F63" s="329"/>
      <c r="G63" s="295"/>
      <c r="H63" s="328"/>
      <c r="I63" s="329"/>
      <c r="J63" s="329"/>
      <c r="K63" s="329"/>
      <c r="L63" s="329"/>
      <c r="M63" s="295"/>
      <c r="N63" s="328"/>
      <c r="O63" s="329"/>
      <c r="P63" s="329"/>
      <c r="Q63" s="329"/>
      <c r="R63" s="329"/>
      <c r="S63" s="295"/>
      <c r="T63" s="328"/>
      <c r="U63" s="329"/>
      <c r="V63" s="329"/>
      <c r="W63" s="329"/>
      <c r="X63" s="329"/>
      <c r="Y63" s="295"/>
      <c r="Z63" s="328"/>
      <c r="AA63" s="329"/>
      <c r="AB63" s="329"/>
      <c r="AC63" s="329"/>
      <c r="AD63" s="329"/>
      <c r="AE63" s="329"/>
    </row>
    <row r="64" spans="3:31" ht="16.2" customHeight="1">
      <c r="C64" s="329"/>
      <c r="D64" s="329"/>
      <c r="E64" s="329"/>
      <c r="F64" s="329"/>
      <c r="G64" s="295"/>
      <c r="H64" s="328"/>
      <c r="I64" s="329"/>
      <c r="J64" s="329"/>
      <c r="K64" s="329"/>
      <c r="L64" s="329"/>
      <c r="M64" s="295"/>
      <c r="N64" s="328"/>
      <c r="O64" s="329"/>
      <c r="P64" s="329"/>
      <c r="Q64" s="329"/>
      <c r="R64" s="329"/>
      <c r="S64" s="295"/>
      <c r="T64" s="328"/>
      <c r="U64" s="329"/>
      <c r="V64" s="329"/>
      <c r="W64" s="329"/>
      <c r="X64" s="329"/>
      <c r="Y64" s="295"/>
      <c r="Z64" s="328"/>
      <c r="AA64" s="329"/>
      <c r="AB64" s="329"/>
      <c r="AC64" s="329"/>
      <c r="AD64" s="329"/>
      <c r="AE64" s="329"/>
    </row>
    <row r="65" spans="3:31" ht="16.2" customHeight="1">
      <c r="C65" s="329"/>
      <c r="D65" s="329"/>
      <c r="E65" s="329"/>
      <c r="F65" s="329"/>
      <c r="G65" s="295"/>
      <c r="H65" s="328"/>
      <c r="I65" s="329"/>
      <c r="J65" s="329"/>
      <c r="K65" s="329"/>
      <c r="L65" s="329"/>
      <c r="M65" s="295"/>
      <c r="N65" s="328"/>
      <c r="O65" s="329"/>
      <c r="P65" s="329"/>
      <c r="Q65" s="329"/>
      <c r="R65" s="329"/>
      <c r="S65" s="295"/>
      <c r="T65" s="328"/>
      <c r="U65" s="329"/>
      <c r="V65" s="329"/>
      <c r="W65" s="329"/>
      <c r="X65" s="329"/>
      <c r="Y65" s="295"/>
      <c r="Z65" s="328"/>
      <c r="AA65" s="329"/>
      <c r="AB65" s="329"/>
      <c r="AC65" s="329"/>
      <c r="AD65" s="329"/>
      <c r="AE65" s="329"/>
    </row>
    <row r="66" spans="3:31" ht="16.2" customHeight="1">
      <c r="C66" s="329"/>
      <c r="D66" s="329"/>
      <c r="E66" s="329"/>
      <c r="F66" s="329"/>
      <c r="G66" s="295"/>
      <c r="H66" s="328"/>
      <c r="I66" s="329"/>
      <c r="J66" s="329"/>
      <c r="K66" s="329"/>
      <c r="L66" s="329"/>
      <c r="M66" s="295"/>
      <c r="N66" s="328"/>
      <c r="O66" s="329"/>
      <c r="P66" s="329"/>
      <c r="Q66" s="329"/>
      <c r="R66" s="329"/>
      <c r="S66" s="295"/>
      <c r="T66" s="328"/>
      <c r="U66" s="329"/>
      <c r="V66" s="329"/>
      <c r="W66" s="329"/>
      <c r="X66" s="329"/>
      <c r="Y66" s="295"/>
      <c r="Z66" s="328"/>
      <c r="AA66" s="329"/>
      <c r="AB66" s="329"/>
      <c r="AC66" s="329"/>
      <c r="AD66" s="329"/>
      <c r="AE66" s="329"/>
    </row>
    <row r="67" spans="3:31" ht="16.2" customHeight="1">
      <c r="C67" s="329"/>
      <c r="D67" s="329"/>
      <c r="E67" s="329"/>
      <c r="F67" s="329"/>
      <c r="G67" s="295"/>
      <c r="H67" s="328"/>
      <c r="I67" s="329"/>
      <c r="J67" s="329"/>
      <c r="K67" s="329"/>
      <c r="L67" s="329"/>
      <c r="M67" s="295"/>
      <c r="N67" s="328"/>
      <c r="O67" s="329"/>
      <c r="P67" s="329"/>
      <c r="Q67" s="329"/>
      <c r="R67" s="329"/>
      <c r="S67" s="295"/>
      <c r="T67" s="328"/>
      <c r="U67" s="329"/>
      <c r="V67" s="329"/>
      <c r="W67" s="329"/>
      <c r="X67" s="329"/>
      <c r="Y67" s="295"/>
      <c r="Z67" s="328"/>
      <c r="AA67" s="329"/>
      <c r="AB67" s="329"/>
      <c r="AC67" s="329"/>
      <c r="AD67" s="329"/>
      <c r="AE67" s="329"/>
    </row>
    <row r="68" spans="3:31" ht="16.2" customHeight="1">
      <c r="C68" s="329"/>
      <c r="D68" s="329"/>
      <c r="E68" s="329"/>
      <c r="F68" s="329"/>
      <c r="G68" s="295"/>
      <c r="H68" s="328"/>
      <c r="I68" s="329"/>
      <c r="J68" s="329"/>
      <c r="K68" s="329"/>
      <c r="L68" s="329"/>
      <c r="M68" s="295"/>
      <c r="N68" s="328"/>
      <c r="O68" s="329"/>
      <c r="P68" s="329"/>
      <c r="Q68" s="329"/>
      <c r="R68" s="329"/>
      <c r="S68" s="295"/>
      <c r="T68" s="328"/>
      <c r="U68" s="329"/>
      <c r="V68" s="329"/>
      <c r="W68" s="329"/>
      <c r="X68" s="329"/>
      <c r="Y68" s="295"/>
      <c r="Z68" s="328"/>
      <c r="AA68" s="329"/>
      <c r="AB68" s="329"/>
      <c r="AC68" s="329"/>
      <c r="AD68" s="329"/>
      <c r="AE68" s="329"/>
    </row>
    <row r="69" spans="3:31" ht="16.2" customHeight="1">
      <c r="C69" s="329"/>
      <c r="D69" s="329"/>
      <c r="E69" s="329"/>
      <c r="F69" s="329"/>
      <c r="G69" s="295"/>
      <c r="H69" s="328"/>
      <c r="I69" s="329"/>
      <c r="J69" s="329"/>
      <c r="K69" s="329"/>
      <c r="L69" s="329"/>
      <c r="M69" s="295"/>
      <c r="N69" s="328"/>
      <c r="O69" s="329"/>
      <c r="P69" s="329"/>
      <c r="Q69" s="329"/>
      <c r="R69" s="329"/>
      <c r="S69" s="295"/>
      <c r="T69" s="328"/>
      <c r="U69" s="329"/>
      <c r="V69" s="329"/>
      <c r="W69" s="329"/>
      <c r="X69" s="329"/>
      <c r="Y69" s="295"/>
      <c r="Z69" s="328"/>
      <c r="AA69" s="329"/>
      <c r="AB69" s="329"/>
      <c r="AC69" s="329"/>
      <c r="AD69" s="329"/>
      <c r="AE69" s="329"/>
    </row>
    <row r="70" spans="3:31" ht="16.2" customHeight="1">
      <c r="C70" s="329"/>
      <c r="D70" s="329"/>
      <c r="E70" s="329"/>
      <c r="F70" s="329"/>
      <c r="G70" s="295"/>
      <c r="H70" s="328"/>
      <c r="I70" s="329"/>
      <c r="J70" s="329"/>
      <c r="K70" s="329"/>
      <c r="L70" s="329"/>
      <c r="M70" s="295"/>
      <c r="N70" s="328"/>
      <c r="O70" s="329"/>
      <c r="P70" s="329"/>
      <c r="Q70" s="329"/>
      <c r="R70" s="329"/>
      <c r="S70" s="295"/>
      <c r="T70" s="328"/>
      <c r="U70" s="329"/>
      <c r="V70" s="329"/>
      <c r="W70" s="329"/>
      <c r="X70" s="329"/>
      <c r="Y70" s="295"/>
      <c r="Z70" s="328"/>
      <c r="AA70" s="329"/>
      <c r="AB70" s="329"/>
      <c r="AC70" s="329"/>
      <c r="AD70" s="329"/>
      <c r="AE70" s="329"/>
    </row>
    <row r="71" spans="3:31" ht="16.2" customHeight="1">
      <c r="C71" s="329"/>
      <c r="D71" s="329"/>
      <c r="E71" s="329"/>
      <c r="F71" s="329"/>
      <c r="G71" s="295"/>
      <c r="H71" s="328"/>
      <c r="I71" s="329"/>
      <c r="J71" s="329"/>
      <c r="K71" s="329"/>
      <c r="L71" s="329"/>
      <c r="M71" s="295"/>
      <c r="N71" s="328"/>
      <c r="O71" s="329"/>
      <c r="P71" s="329"/>
      <c r="Q71" s="329"/>
      <c r="R71" s="329"/>
      <c r="S71" s="295"/>
      <c r="T71" s="328"/>
      <c r="U71" s="329"/>
      <c r="V71" s="329"/>
      <c r="W71" s="329"/>
      <c r="X71" s="329"/>
      <c r="Y71" s="295"/>
      <c r="Z71" s="328"/>
      <c r="AA71" s="329"/>
      <c r="AB71" s="329"/>
      <c r="AC71" s="329"/>
      <c r="AD71" s="329"/>
      <c r="AE71" s="329"/>
    </row>
    <row r="72" spans="3:31" ht="16.2" customHeight="1">
      <c r="C72" s="329"/>
      <c r="D72" s="329"/>
      <c r="E72" s="329"/>
      <c r="F72" s="329"/>
      <c r="G72" s="295"/>
      <c r="H72" s="328"/>
      <c r="I72" s="329"/>
      <c r="J72" s="329"/>
      <c r="K72" s="329"/>
      <c r="L72" s="329"/>
      <c r="M72" s="295"/>
      <c r="N72" s="328"/>
      <c r="O72" s="329"/>
      <c r="P72" s="329"/>
      <c r="Q72" s="329"/>
      <c r="R72" s="329"/>
      <c r="S72" s="295"/>
      <c r="T72" s="328"/>
      <c r="U72" s="329"/>
      <c r="V72" s="329"/>
      <c r="W72" s="329"/>
      <c r="X72" s="329"/>
      <c r="Y72" s="295"/>
      <c r="Z72" s="328"/>
      <c r="AA72" s="329"/>
      <c r="AB72" s="329"/>
      <c r="AC72" s="329"/>
      <c r="AD72" s="329"/>
      <c r="AE72" s="329"/>
    </row>
    <row r="73" spans="3:31" ht="16.2" customHeight="1">
      <c r="C73" s="329"/>
      <c r="D73" s="329"/>
      <c r="E73" s="329"/>
      <c r="F73" s="329"/>
      <c r="G73" s="295"/>
      <c r="H73" s="328"/>
      <c r="I73" s="329"/>
      <c r="J73" s="329"/>
      <c r="K73" s="329"/>
      <c r="L73" s="329"/>
      <c r="M73" s="295"/>
      <c r="N73" s="328"/>
      <c r="O73" s="329"/>
      <c r="P73" s="329"/>
      <c r="Q73" s="329"/>
      <c r="R73" s="329"/>
      <c r="S73" s="295"/>
      <c r="T73" s="328"/>
      <c r="U73" s="329"/>
      <c r="V73" s="329"/>
      <c r="W73" s="329"/>
      <c r="X73" s="329"/>
      <c r="Y73" s="295"/>
      <c r="Z73" s="328"/>
      <c r="AA73" s="329"/>
      <c r="AB73" s="329"/>
      <c r="AC73" s="329"/>
      <c r="AD73" s="329"/>
      <c r="AE73" s="329"/>
    </row>
    <row r="74" spans="3:31" ht="16.2" customHeight="1">
      <c r="C74" s="329"/>
      <c r="D74" s="329"/>
      <c r="E74" s="329"/>
      <c r="F74" s="329"/>
      <c r="G74" s="295"/>
      <c r="H74" s="328"/>
      <c r="I74" s="329"/>
      <c r="J74" s="329"/>
      <c r="K74" s="329"/>
      <c r="L74" s="329"/>
      <c r="M74" s="295"/>
      <c r="N74" s="328"/>
      <c r="O74" s="329"/>
      <c r="P74" s="329"/>
      <c r="Q74" s="329"/>
      <c r="R74" s="329"/>
      <c r="S74" s="295"/>
      <c r="T74" s="328"/>
      <c r="U74" s="329"/>
      <c r="V74" s="329"/>
      <c r="W74" s="329"/>
      <c r="X74" s="329"/>
      <c r="Y74" s="295"/>
      <c r="Z74" s="328"/>
      <c r="AA74" s="329"/>
      <c r="AB74" s="329"/>
      <c r="AC74" s="329"/>
      <c r="AD74" s="329"/>
      <c r="AE74" s="329"/>
    </row>
    <row r="75" spans="3:31" ht="16.2" customHeight="1">
      <c r="C75" s="329"/>
      <c r="D75" s="329"/>
      <c r="E75" s="329"/>
      <c r="F75" s="329"/>
      <c r="G75" s="295"/>
      <c r="H75" s="328"/>
      <c r="I75" s="329"/>
      <c r="J75" s="329"/>
      <c r="K75" s="329"/>
      <c r="L75" s="329"/>
      <c r="M75" s="295"/>
      <c r="N75" s="328"/>
      <c r="O75" s="329"/>
      <c r="P75" s="329"/>
      <c r="Q75" s="329"/>
      <c r="R75" s="329"/>
      <c r="S75" s="295"/>
      <c r="T75" s="328"/>
      <c r="U75" s="329"/>
      <c r="V75" s="329"/>
      <c r="W75" s="329"/>
      <c r="X75" s="329"/>
      <c r="Y75" s="295"/>
      <c r="Z75" s="328"/>
      <c r="AA75" s="329"/>
      <c r="AB75" s="329"/>
      <c r="AC75" s="329"/>
      <c r="AD75" s="329"/>
      <c r="AE75" s="329"/>
    </row>
    <row r="76" spans="3:31" ht="16.2" customHeight="1">
      <c r="C76" s="329"/>
      <c r="D76" s="329"/>
      <c r="E76" s="329"/>
      <c r="F76" s="329"/>
      <c r="G76" s="295"/>
      <c r="H76" s="328"/>
      <c r="I76" s="329"/>
      <c r="J76" s="329"/>
      <c r="K76" s="329"/>
      <c r="L76" s="329"/>
      <c r="M76" s="295"/>
      <c r="N76" s="328"/>
      <c r="O76" s="329"/>
      <c r="P76" s="329"/>
      <c r="Q76" s="329"/>
      <c r="R76" s="329"/>
      <c r="S76" s="295"/>
      <c r="T76" s="328"/>
      <c r="U76" s="329"/>
      <c r="V76" s="329"/>
      <c r="W76" s="329"/>
      <c r="X76" s="329"/>
      <c r="Y76" s="295"/>
      <c r="Z76" s="328"/>
      <c r="AA76" s="329"/>
      <c r="AB76" s="329"/>
      <c r="AC76" s="329"/>
      <c r="AD76" s="329"/>
      <c r="AE76" s="329"/>
    </row>
    <row r="77" spans="3:31" ht="16.2" customHeight="1">
      <c r="C77" s="329"/>
      <c r="D77" s="329"/>
      <c r="E77" s="329"/>
      <c r="F77" s="329"/>
      <c r="G77" s="295"/>
      <c r="H77" s="328"/>
      <c r="I77" s="329"/>
      <c r="J77" s="329"/>
      <c r="K77" s="329"/>
      <c r="L77" s="329"/>
      <c r="M77" s="295"/>
      <c r="N77" s="328"/>
      <c r="O77" s="329"/>
      <c r="P77" s="329"/>
      <c r="Q77" s="329"/>
      <c r="R77" s="329"/>
      <c r="S77" s="295"/>
      <c r="T77" s="328"/>
      <c r="U77" s="329"/>
      <c r="V77" s="329"/>
      <c r="W77" s="329"/>
      <c r="X77" s="329"/>
      <c r="Y77" s="295"/>
      <c r="Z77" s="328"/>
      <c r="AA77" s="329"/>
      <c r="AB77" s="329"/>
      <c r="AC77" s="329"/>
      <c r="AD77" s="329"/>
      <c r="AE77" s="329"/>
    </row>
    <row r="78" spans="3:31" ht="16.2" customHeight="1">
      <c r="C78" s="329"/>
      <c r="D78" s="329"/>
      <c r="E78" s="329"/>
      <c r="F78" s="329"/>
      <c r="G78" s="295"/>
      <c r="H78" s="328"/>
      <c r="I78" s="329"/>
      <c r="J78" s="329"/>
      <c r="K78" s="329"/>
      <c r="L78" s="329"/>
      <c r="M78" s="295"/>
      <c r="N78" s="328"/>
      <c r="O78" s="329"/>
      <c r="P78" s="329"/>
      <c r="Q78" s="329"/>
      <c r="R78" s="329"/>
      <c r="S78" s="295"/>
      <c r="T78" s="328"/>
      <c r="U78" s="329"/>
      <c r="V78" s="329"/>
      <c r="W78" s="329"/>
      <c r="X78" s="329"/>
      <c r="Y78" s="295"/>
      <c r="Z78" s="328"/>
      <c r="AA78" s="329"/>
      <c r="AB78" s="329"/>
      <c r="AC78" s="329"/>
      <c r="AD78" s="329"/>
      <c r="AE78" s="329"/>
    </row>
    <row r="79" spans="3:31" ht="16.2" customHeight="1">
      <c r="C79" s="329"/>
      <c r="D79" s="329"/>
      <c r="E79" s="329"/>
      <c r="F79" s="329"/>
      <c r="G79" s="295"/>
      <c r="H79" s="328"/>
      <c r="I79" s="329"/>
      <c r="J79" s="329"/>
      <c r="K79" s="329"/>
      <c r="L79" s="329"/>
      <c r="M79" s="295"/>
      <c r="N79" s="328"/>
      <c r="O79" s="329"/>
      <c r="P79" s="329"/>
      <c r="Q79" s="329"/>
      <c r="R79" s="329"/>
      <c r="S79" s="295"/>
      <c r="T79" s="328"/>
      <c r="U79" s="329"/>
      <c r="V79" s="329"/>
      <c r="W79" s="329"/>
      <c r="X79" s="329"/>
      <c r="Y79" s="295"/>
      <c r="Z79" s="328"/>
      <c r="AA79" s="329"/>
      <c r="AB79" s="329"/>
      <c r="AC79" s="329"/>
      <c r="AD79" s="329"/>
      <c r="AE79" s="329"/>
    </row>
    <row r="80" spans="3:31" ht="16.2" customHeight="1">
      <c r="C80" s="329"/>
      <c r="D80" s="329"/>
      <c r="E80" s="329"/>
      <c r="F80" s="329"/>
      <c r="G80" s="295"/>
      <c r="H80" s="328"/>
      <c r="I80" s="329"/>
      <c r="J80" s="329"/>
      <c r="K80" s="329"/>
      <c r="L80" s="329"/>
      <c r="M80" s="295"/>
      <c r="N80" s="328"/>
      <c r="O80" s="329"/>
      <c r="P80" s="329"/>
      <c r="Q80" s="329"/>
      <c r="R80" s="329"/>
      <c r="S80" s="295"/>
      <c r="T80" s="328"/>
      <c r="U80" s="329"/>
      <c r="V80" s="329"/>
      <c r="W80" s="329"/>
      <c r="X80" s="329"/>
      <c r="Y80" s="295"/>
      <c r="Z80" s="328"/>
      <c r="AA80" s="329"/>
      <c r="AB80" s="329"/>
      <c r="AC80" s="329"/>
      <c r="AD80" s="329"/>
      <c r="AE80" s="329"/>
    </row>
    <row r="81" spans="3:31" ht="16.2" customHeight="1">
      <c r="C81" s="329"/>
      <c r="D81" s="329"/>
      <c r="E81" s="329"/>
      <c r="F81" s="329"/>
      <c r="G81" s="295"/>
      <c r="H81" s="328"/>
      <c r="I81" s="329"/>
      <c r="J81" s="329"/>
      <c r="K81" s="329"/>
      <c r="L81" s="329"/>
      <c r="M81" s="295"/>
      <c r="N81" s="328"/>
      <c r="O81" s="329"/>
      <c r="P81" s="329"/>
      <c r="Q81" s="329"/>
      <c r="R81" s="329"/>
      <c r="S81" s="295"/>
      <c r="T81" s="328"/>
      <c r="U81" s="329"/>
      <c r="V81" s="329"/>
      <c r="W81" s="329"/>
      <c r="X81" s="329"/>
      <c r="Y81" s="295"/>
      <c r="Z81" s="328"/>
      <c r="AA81" s="329"/>
      <c r="AB81" s="329"/>
      <c r="AC81" s="329"/>
      <c r="AD81" s="329"/>
      <c r="AE81" s="329"/>
    </row>
    <row r="82" spans="3:31" ht="16.2" customHeight="1">
      <c r="C82" s="329"/>
      <c r="D82" s="329"/>
      <c r="E82" s="329"/>
      <c r="F82" s="329"/>
      <c r="G82" s="295"/>
      <c r="H82" s="328"/>
      <c r="I82" s="329"/>
      <c r="J82" s="329"/>
      <c r="K82" s="329"/>
      <c r="L82" s="329"/>
      <c r="M82" s="295"/>
      <c r="N82" s="328"/>
      <c r="O82" s="329"/>
      <c r="P82" s="329"/>
      <c r="Q82" s="329"/>
      <c r="R82" s="329"/>
      <c r="S82" s="295"/>
      <c r="T82" s="328"/>
      <c r="U82" s="329"/>
      <c r="V82" s="329"/>
      <c r="W82" s="329"/>
      <c r="X82" s="329"/>
      <c r="Y82" s="295"/>
      <c r="Z82" s="328"/>
      <c r="AA82" s="329"/>
      <c r="AB82" s="329"/>
      <c r="AC82" s="329"/>
      <c r="AD82" s="329"/>
      <c r="AE82" s="329"/>
    </row>
    <row r="83" spans="3:31" ht="16.2" customHeight="1">
      <c r="C83" s="329"/>
      <c r="D83" s="329"/>
      <c r="E83" s="329"/>
      <c r="F83" s="329"/>
      <c r="G83" s="295"/>
      <c r="H83" s="328"/>
      <c r="I83" s="329"/>
      <c r="J83" s="329"/>
      <c r="K83" s="329"/>
      <c r="L83" s="329"/>
      <c r="M83" s="295"/>
      <c r="N83" s="328"/>
      <c r="O83" s="329"/>
      <c r="P83" s="329"/>
      <c r="Q83" s="329"/>
      <c r="R83" s="329"/>
      <c r="S83" s="295"/>
      <c r="T83" s="328"/>
      <c r="U83" s="329"/>
      <c r="V83" s="329"/>
      <c r="W83" s="329"/>
      <c r="X83" s="329"/>
      <c r="Y83" s="295"/>
      <c r="Z83" s="328"/>
      <c r="AA83" s="329"/>
      <c r="AB83" s="329"/>
      <c r="AC83" s="329"/>
      <c r="AD83" s="329"/>
      <c r="AE83" s="329"/>
    </row>
    <row r="84" spans="3:31" ht="16.2" customHeight="1">
      <c r="C84" s="329"/>
      <c r="D84" s="329"/>
      <c r="E84" s="329"/>
      <c r="F84" s="329"/>
      <c r="G84" s="295"/>
      <c r="H84" s="328"/>
      <c r="I84" s="329"/>
      <c r="J84" s="329"/>
      <c r="K84" s="329"/>
      <c r="L84" s="329"/>
      <c r="M84" s="295"/>
      <c r="N84" s="328"/>
      <c r="O84" s="329"/>
      <c r="P84" s="329"/>
      <c r="Q84" s="329"/>
      <c r="R84" s="329"/>
      <c r="S84" s="295"/>
      <c r="T84" s="328"/>
      <c r="U84" s="329"/>
      <c r="V84" s="329"/>
      <c r="W84" s="329"/>
      <c r="X84" s="329"/>
      <c r="Y84" s="295"/>
      <c r="Z84" s="328"/>
      <c r="AA84" s="329"/>
      <c r="AB84" s="329"/>
      <c r="AC84" s="329"/>
      <c r="AD84" s="329"/>
      <c r="AE84" s="329"/>
    </row>
    <row r="85" spans="3:31" ht="16.2" customHeight="1">
      <c r="C85" s="329"/>
      <c r="D85" s="329"/>
      <c r="E85" s="329"/>
      <c r="F85" s="329"/>
      <c r="G85" s="295"/>
      <c r="H85" s="328"/>
      <c r="I85" s="329"/>
      <c r="J85" s="329"/>
      <c r="K85" s="329"/>
      <c r="L85" s="329"/>
      <c r="M85" s="295"/>
      <c r="N85" s="328"/>
      <c r="O85" s="329"/>
      <c r="P85" s="329"/>
      <c r="Q85" s="329"/>
      <c r="R85" s="329"/>
      <c r="S85" s="295"/>
      <c r="T85" s="328"/>
      <c r="U85" s="329"/>
      <c r="V85" s="329"/>
      <c r="W85" s="329"/>
      <c r="X85" s="329"/>
      <c r="Y85" s="295"/>
      <c r="Z85" s="328"/>
      <c r="AA85" s="329"/>
      <c r="AB85" s="329"/>
      <c r="AC85" s="329"/>
      <c r="AD85" s="329"/>
      <c r="AE85" s="329"/>
    </row>
    <row r="86" spans="3:31" ht="16.2" customHeight="1">
      <c r="C86" s="329"/>
      <c r="D86" s="329"/>
      <c r="E86" s="329"/>
      <c r="F86" s="329"/>
      <c r="G86" s="295"/>
      <c r="H86" s="328"/>
      <c r="I86" s="329"/>
      <c r="J86" s="329"/>
      <c r="K86" s="329"/>
      <c r="L86" s="329"/>
      <c r="M86" s="295"/>
      <c r="N86" s="328"/>
      <c r="O86" s="329"/>
      <c r="P86" s="329"/>
      <c r="Q86" s="329"/>
      <c r="R86" s="329"/>
      <c r="S86" s="295"/>
      <c r="T86" s="328"/>
      <c r="U86" s="329"/>
      <c r="V86" s="329"/>
      <c r="W86" s="329"/>
      <c r="X86" s="329"/>
      <c r="Y86" s="295"/>
      <c r="Z86" s="328"/>
      <c r="AA86" s="329"/>
      <c r="AB86" s="329"/>
      <c r="AC86" s="329"/>
      <c r="AD86" s="329"/>
      <c r="AE86" s="329"/>
    </row>
    <row r="87" spans="3:31" ht="16.2" customHeight="1">
      <c r="C87" s="329"/>
      <c r="D87" s="329"/>
      <c r="E87" s="329"/>
      <c r="F87" s="329"/>
      <c r="G87" s="295"/>
      <c r="H87" s="328"/>
      <c r="I87" s="329"/>
      <c r="J87" s="329"/>
      <c r="K87" s="329"/>
      <c r="L87" s="329"/>
      <c r="M87" s="295"/>
      <c r="N87" s="328"/>
      <c r="O87" s="329"/>
      <c r="P87" s="329"/>
      <c r="Q87" s="329"/>
      <c r="R87" s="329"/>
      <c r="S87" s="295"/>
      <c r="T87" s="328"/>
      <c r="U87" s="329"/>
      <c r="V87" s="329"/>
      <c r="W87" s="329"/>
      <c r="X87" s="329"/>
      <c r="Y87" s="295"/>
      <c r="Z87" s="328"/>
      <c r="AA87" s="329"/>
      <c r="AB87" s="329"/>
      <c r="AC87" s="329"/>
      <c r="AD87" s="329"/>
      <c r="AE87" s="329"/>
    </row>
    <row r="88" spans="3:31" ht="16.2" customHeight="1">
      <c r="C88" s="329"/>
      <c r="D88" s="329"/>
      <c r="E88" s="329"/>
      <c r="F88" s="329"/>
      <c r="G88" s="295"/>
      <c r="H88" s="328"/>
      <c r="I88" s="329"/>
      <c r="J88" s="329"/>
      <c r="K88" s="329"/>
      <c r="L88" s="329"/>
      <c r="M88" s="295"/>
      <c r="N88" s="328"/>
      <c r="O88" s="329"/>
      <c r="P88" s="329"/>
      <c r="Q88" s="329"/>
      <c r="R88" s="329"/>
      <c r="S88" s="295"/>
      <c r="T88" s="328"/>
      <c r="U88" s="329"/>
      <c r="V88" s="329"/>
      <c r="W88" s="329"/>
      <c r="X88" s="329"/>
      <c r="Y88" s="295"/>
      <c r="Z88" s="328"/>
      <c r="AA88" s="329"/>
      <c r="AB88" s="329"/>
      <c r="AC88" s="329"/>
      <c r="AD88" s="329"/>
      <c r="AE88" s="329"/>
    </row>
    <row r="89" spans="3:31" ht="16.2" customHeight="1">
      <c r="C89" s="329"/>
      <c r="D89" s="329"/>
      <c r="E89" s="329"/>
      <c r="F89" s="329"/>
      <c r="G89" s="295"/>
      <c r="H89" s="328"/>
      <c r="I89" s="329"/>
      <c r="J89" s="329"/>
      <c r="K89" s="329"/>
      <c r="L89" s="329"/>
      <c r="M89" s="295"/>
      <c r="N89" s="328"/>
      <c r="O89" s="329"/>
      <c r="P89" s="329"/>
      <c r="Q89" s="329"/>
      <c r="R89" s="329"/>
      <c r="S89" s="295"/>
      <c r="T89" s="328"/>
      <c r="U89" s="329"/>
      <c r="V89" s="329"/>
      <c r="W89" s="329"/>
      <c r="X89" s="329"/>
      <c r="Y89" s="295"/>
      <c r="Z89" s="328"/>
      <c r="AA89" s="329"/>
      <c r="AB89" s="329"/>
      <c r="AC89" s="329"/>
      <c r="AD89" s="329"/>
      <c r="AE89" s="329"/>
    </row>
    <row r="90" spans="3:31" ht="16.2" customHeight="1">
      <c r="C90" s="329"/>
      <c r="D90" s="329"/>
      <c r="E90" s="329"/>
      <c r="F90" s="329"/>
      <c r="G90" s="295"/>
      <c r="H90" s="328"/>
      <c r="I90" s="329"/>
      <c r="J90" s="329"/>
      <c r="K90" s="329"/>
      <c r="L90" s="329"/>
      <c r="M90" s="295"/>
      <c r="N90" s="328"/>
      <c r="O90" s="329"/>
      <c r="P90" s="329"/>
      <c r="Q90" s="329"/>
      <c r="R90" s="329"/>
      <c r="S90" s="295"/>
      <c r="T90" s="328"/>
      <c r="U90" s="329"/>
      <c r="V90" s="329"/>
      <c r="W90" s="329"/>
      <c r="X90" s="329"/>
      <c r="Y90" s="295"/>
      <c r="Z90" s="328"/>
      <c r="AA90" s="329"/>
      <c r="AB90" s="329"/>
      <c r="AC90" s="329"/>
      <c r="AD90" s="329"/>
      <c r="AE90" s="329"/>
    </row>
  </sheetData>
  <sheetProtection formatCells="0"/>
  <mergeCells count="14">
    <mergeCell ref="C2:F3"/>
    <mergeCell ref="W5:X5"/>
    <mergeCell ref="D5:L6"/>
    <mergeCell ref="P5:V6"/>
    <mergeCell ref="AA5:AC6"/>
    <mergeCell ref="D7:L8"/>
    <mergeCell ref="AA7:AB8"/>
    <mergeCell ref="P7:Q8"/>
    <mergeCell ref="C10:F10"/>
    <mergeCell ref="AA10:AD10"/>
    <mergeCell ref="W7:X7"/>
    <mergeCell ref="I10:L10"/>
    <mergeCell ref="O10:R10"/>
    <mergeCell ref="U10:X10"/>
  </mergeCells>
  <phoneticPr fontId="2"/>
  <conditionalFormatting sqref="F13:F17 R13:R15">
    <cfRule type="cellIs" dxfId="85" priority="13" operator="greaterThan">
      <formula>D13</formula>
    </cfRule>
  </conditionalFormatting>
  <conditionalFormatting sqref="L13:L15">
    <cfRule type="cellIs" dxfId="84" priority="12" operator="greaterThan">
      <formula>J13</formula>
    </cfRule>
  </conditionalFormatting>
  <conditionalFormatting sqref="X13:X16">
    <cfRule type="cellIs" dxfId="83" priority="10" operator="greaterThan">
      <formula>V13</formula>
    </cfRule>
  </conditionalFormatting>
  <conditionalFormatting sqref="AD13">
    <cfRule type="cellIs" dxfId="82" priority="9" operator="greaterThan">
      <formula>AB13</formula>
    </cfRule>
  </conditionalFormatting>
  <conditionalFormatting sqref="F25:F28">
    <cfRule type="cellIs" dxfId="81" priority="8" operator="greaterThan">
      <formula>D25</formula>
    </cfRule>
  </conditionalFormatting>
  <conditionalFormatting sqref="L25:L26">
    <cfRule type="cellIs" dxfId="80" priority="7" operator="greaterThan">
      <formula>J25</formula>
    </cfRule>
  </conditionalFormatting>
  <conditionalFormatting sqref="R25">
    <cfRule type="cellIs" dxfId="79" priority="6" operator="greaterThan">
      <formula>P25</formula>
    </cfRule>
  </conditionalFormatting>
  <conditionalFormatting sqref="X25:X28">
    <cfRule type="cellIs" dxfId="78" priority="5" operator="greaterThan">
      <formula>V25</formula>
    </cfRule>
  </conditionalFormatting>
  <conditionalFormatting sqref="AD25">
    <cfRule type="cellIs" dxfId="77" priority="4" operator="greaterThan">
      <formula>AB25</formula>
    </cfRule>
  </conditionalFormatting>
  <hyperlinks>
    <hyperlink ref="C2:F3" location="提案表紙!A1" display="兵庫県折込資料表　" xr:uid="{00000000-0004-0000-09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&amp;L中央区・兵庫区&amp;RＰ－０６／２３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F6F6F6"/>
    <pageSetUpPr fitToPage="1"/>
  </sheetPr>
  <dimension ref="A1:AE79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style="15" customWidth="1"/>
    <col min="12" max="12" width="8.77734375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customWidth="1"/>
    <col min="25" max="25" width="8.6640625" style="166" hidden="1" customWidth="1"/>
    <col min="26" max="26" width="8.6640625" style="167" hidden="1" customWidth="1"/>
    <col min="27" max="27" width="13.33203125" customWidth="1"/>
    <col min="28" max="28" width="6.77734375" customWidth="1"/>
    <col min="29" max="29" width="3.33203125" style="15" customWidth="1"/>
    <col min="30" max="30" width="8.77734375" customWidth="1"/>
  </cols>
  <sheetData>
    <row r="1" spans="1:31" ht="14.1" hidden="1" customHeight="1">
      <c r="A1" s="166" t="s">
        <v>313</v>
      </c>
      <c r="B1" s="167" t="s">
        <v>314</v>
      </c>
      <c r="E1"/>
      <c r="F1" s="72" t="s">
        <v>315</v>
      </c>
      <c r="G1" s="166" t="s">
        <v>313</v>
      </c>
      <c r="H1" s="167" t="s">
        <v>314</v>
      </c>
      <c r="K1"/>
      <c r="L1" s="72" t="s">
        <v>315</v>
      </c>
      <c r="M1" s="166" t="s">
        <v>313</v>
      </c>
      <c r="N1" s="167" t="s">
        <v>314</v>
      </c>
      <c r="Q1"/>
      <c r="R1" s="72" t="s">
        <v>315</v>
      </c>
      <c r="S1" s="166" t="s">
        <v>313</v>
      </c>
      <c r="T1" s="167" t="s">
        <v>314</v>
      </c>
      <c r="W1"/>
      <c r="X1" s="72" t="s">
        <v>315</v>
      </c>
      <c r="Y1" s="166" t="s">
        <v>313</v>
      </c>
      <c r="Z1" s="167" t="s">
        <v>314</v>
      </c>
      <c r="AC1"/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K2"/>
      <c r="Q2"/>
      <c r="W2" t="s">
        <v>1073</v>
      </c>
      <c r="Y2"/>
      <c r="Z2"/>
      <c r="AC2"/>
    </row>
    <row r="3" spans="1:31" ht="13.2" customHeight="1">
      <c r="C3" s="933"/>
      <c r="D3" s="933"/>
      <c r="E3" s="933"/>
      <c r="F3" s="933"/>
      <c r="I3" s="121" t="s">
        <v>486</v>
      </c>
      <c r="K3"/>
      <c r="Q3"/>
      <c r="W3" t="s">
        <v>1075</v>
      </c>
      <c r="Y3"/>
      <c r="Z3"/>
      <c r="AC3"/>
    </row>
    <row r="4" spans="1:31" ht="13.2" customHeight="1">
      <c r="C4" t="s">
        <v>341</v>
      </c>
      <c r="E4"/>
      <c r="F4"/>
      <c r="I4" s="288">
        <v>45717</v>
      </c>
      <c r="J4" s="284" t="s">
        <v>603</v>
      </c>
      <c r="K4" t="s">
        <v>229</v>
      </c>
      <c r="Q4"/>
      <c r="W4" t="s">
        <v>1072</v>
      </c>
      <c r="AC4"/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296</v>
      </c>
      <c r="P7" s="944">
        <f>提案表紙!H10</f>
        <v>0</v>
      </c>
      <c r="Q7" s="945"/>
      <c r="R7" s="76" t="s">
        <v>162</v>
      </c>
      <c r="T7" s="175"/>
      <c r="U7" s="563">
        <f>SUM(AE25+AE40)</f>
        <v>0</v>
      </c>
      <c r="V7" s="57"/>
      <c r="W7" s="934" t="s">
        <v>388</v>
      </c>
      <c r="X7" s="935"/>
      <c r="Z7" s="175"/>
      <c r="AA7" s="954" t="s">
        <v>390</v>
      </c>
      <c r="AB7" s="954"/>
      <c r="AC7" s="549" t="s">
        <v>834</v>
      </c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55"/>
      <c r="AB8" s="955"/>
      <c r="AC8" s="553" t="s">
        <v>835</v>
      </c>
      <c r="AD8" s="294" t="s">
        <v>836</v>
      </c>
      <c r="AE8" s="296"/>
    </row>
    <row r="9" spans="1:31" ht="13.2" customHeight="1">
      <c r="E9"/>
      <c r="F9"/>
      <c r="K9"/>
      <c r="Q9"/>
      <c r="W9"/>
      <c r="AC9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107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107" t="s">
        <v>72</v>
      </c>
      <c r="O11" s="17" t="s">
        <v>71</v>
      </c>
      <c r="P11" s="31" t="s">
        <v>328</v>
      </c>
      <c r="Q11" s="32" t="s">
        <v>329</v>
      </c>
      <c r="R11" s="107" t="s">
        <v>72</v>
      </c>
      <c r="U11" s="17" t="s">
        <v>71</v>
      </c>
      <c r="V11" s="31" t="s">
        <v>328</v>
      </c>
      <c r="W11" s="32" t="s">
        <v>329</v>
      </c>
      <c r="X11" s="107" t="s">
        <v>72</v>
      </c>
      <c r="AA11" s="17" t="s">
        <v>71</v>
      </c>
      <c r="AB11" s="31" t="s">
        <v>328</v>
      </c>
      <c r="AC11" s="32" t="s">
        <v>329</v>
      </c>
      <c r="AD11" s="107" t="s">
        <v>72</v>
      </c>
      <c r="AE11" s="34" t="s">
        <v>331</v>
      </c>
    </row>
    <row r="12" spans="1:31" ht="16.2" customHeight="1">
      <c r="A12" s="166">
        <v>2</v>
      </c>
      <c r="B12" s="167">
        <v>5</v>
      </c>
      <c r="C12" s="71" t="s">
        <v>84</v>
      </c>
      <c r="D12" s="53" ph="1"/>
      <c r="E12" s="39"/>
      <c r="F12" s="37"/>
      <c r="G12" s="166">
        <v>2</v>
      </c>
      <c r="H12" s="167">
        <v>5</v>
      </c>
      <c r="I12" s="52"/>
      <c r="J12" s="35"/>
      <c r="K12" s="36"/>
      <c r="L12" s="35"/>
      <c r="M12" s="166">
        <v>2</v>
      </c>
      <c r="N12" s="167">
        <v>5</v>
      </c>
      <c r="O12" s="52"/>
      <c r="P12" s="35"/>
      <c r="Q12" s="36"/>
      <c r="R12" s="35"/>
      <c r="S12" s="166">
        <v>2</v>
      </c>
      <c r="T12" s="167">
        <v>5</v>
      </c>
      <c r="U12" s="52"/>
      <c r="V12" s="35"/>
      <c r="W12" s="36"/>
      <c r="X12" s="35"/>
      <c r="Y12" s="166">
        <v>2</v>
      </c>
      <c r="Z12" s="167">
        <v>5</v>
      </c>
      <c r="AA12" s="52"/>
      <c r="AB12" s="35"/>
      <c r="AC12" s="36"/>
      <c r="AD12" s="77"/>
      <c r="AE12" s="37"/>
    </row>
    <row r="13" spans="1:31" ht="16.2" customHeight="1">
      <c r="A13" s="166">
        <v>3</v>
      </c>
      <c r="B13" s="167">
        <v>10501</v>
      </c>
      <c r="C13" s="19" t="s">
        <v>494</v>
      </c>
      <c r="D13" s="4">
        <v>1850</v>
      </c>
      <c r="E13" s="239"/>
      <c r="F13" s="202"/>
      <c r="G13" s="166">
        <v>3</v>
      </c>
      <c r="H13" s="167">
        <v>20501</v>
      </c>
      <c r="I13" s="712" t="s">
        <v>973</v>
      </c>
      <c r="J13" s="4">
        <v>350</v>
      </c>
      <c r="K13" s="239"/>
      <c r="L13" s="253"/>
      <c r="M13" s="166">
        <v>3</v>
      </c>
      <c r="N13" s="167">
        <v>30505</v>
      </c>
      <c r="O13" s="19" t="s">
        <v>274</v>
      </c>
      <c r="P13" s="720">
        <v>1350</v>
      </c>
      <c r="Q13" s="239"/>
      <c r="R13" s="253"/>
      <c r="S13" s="166">
        <v>3</v>
      </c>
      <c r="T13" s="167">
        <v>40503</v>
      </c>
      <c r="U13" s="20" t="s">
        <v>275</v>
      </c>
      <c r="V13" s="3">
        <v>2750</v>
      </c>
      <c r="W13" s="239"/>
      <c r="X13" s="253"/>
      <c r="Y13" s="295">
        <v>3</v>
      </c>
      <c r="Z13" s="328"/>
      <c r="AA13" s="340"/>
      <c r="AB13" s="339"/>
      <c r="AC13" s="239"/>
      <c r="AD13" s="202"/>
      <c r="AE13" s="308"/>
    </row>
    <row r="14" spans="1:31" ht="16.2" customHeight="1">
      <c r="A14" s="166">
        <v>3</v>
      </c>
      <c r="B14" s="167">
        <v>10503</v>
      </c>
      <c r="C14" s="20" t="s">
        <v>1108</v>
      </c>
      <c r="D14" s="3">
        <v>5650</v>
      </c>
      <c r="E14" s="224"/>
      <c r="F14" s="214"/>
      <c r="G14" s="166">
        <v>3</v>
      </c>
      <c r="H14" s="167">
        <v>20509</v>
      </c>
      <c r="I14" s="20" t="s">
        <v>918</v>
      </c>
      <c r="J14" s="3">
        <v>1800</v>
      </c>
      <c r="K14" s="247"/>
      <c r="L14" s="214"/>
      <c r="M14" s="166">
        <v>3</v>
      </c>
      <c r="N14" s="167">
        <v>30506</v>
      </c>
      <c r="O14" s="20" t="s">
        <v>276</v>
      </c>
      <c r="P14" s="3">
        <v>500</v>
      </c>
      <c r="Q14" s="224"/>
      <c r="R14" s="214"/>
      <c r="S14" s="166">
        <v>3</v>
      </c>
      <c r="T14" s="167">
        <v>40505</v>
      </c>
      <c r="U14" s="20" t="s">
        <v>277</v>
      </c>
      <c r="V14" s="3">
        <v>1650</v>
      </c>
      <c r="W14" s="224"/>
      <c r="X14" s="214"/>
      <c r="Y14" s="295">
        <v>3</v>
      </c>
      <c r="Z14" s="328"/>
      <c r="AA14" s="316"/>
      <c r="AB14" s="223"/>
      <c r="AC14" s="224"/>
      <c r="AD14" s="214"/>
      <c r="AE14" s="309"/>
    </row>
    <row r="15" spans="1:31" ht="16.2" customHeight="1">
      <c r="A15" s="166">
        <v>3</v>
      </c>
      <c r="B15" s="167">
        <v>10525</v>
      </c>
      <c r="C15" s="20" t="s">
        <v>922</v>
      </c>
      <c r="D15" s="676" t="s">
        <v>902</v>
      </c>
      <c r="E15" s="224"/>
      <c r="F15" s="214"/>
      <c r="G15" s="166">
        <v>3</v>
      </c>
      <c r="H15" s="167">
        <v>20505</v>
      </c>
      <c r="I15" s="694" t="s">
        <v>919</v>
      </c>
      <c r="J15" s="3">
        <v>2600</v>
      </c>
      <c r="K15" s="224"/>
      <c r="L15" s="214"/>
      <c r="M15" s="166">
        <v>3</v>
      </c>
      <c r="O15" s="20"/>
      <c r="P15" s="676"/>
      <c r="Q15" s="224"/>
      <c r="R15" s="214"/>
      <c r="S15" s="166">
        <v>3</v>
      </c>
      <c r="T15" s="167">
        <v>40507</v>
      </c>
      <c r="U15" s="20" t="s">
        <v>917</v>
      </c>
      <c r="V15" s="3">
        <v>3250</v>
      </c>
      <c r="W15" s="224"/>
      <c r="X15" s="214"/>
      <c r="Y15" s="295">
        <v>3</v>
      </c>
      <c r="Z15" s="328"/>
      <c r="AA15" s="316"/>
      <c r="AB15" s="223"/>
      <c r="AC15" s="224"/>
      <c r="AD15" s="214"/>
      <c r="AE15" s="309"/>
    </row>
    <row r="16" spans="1:31" ht="16.2" customHeight="1">
      <c r="A16" s="166">
        <v>3</v>
      </c>
      <c r="B16" s="167">
        <v>10509</v>
      </c>
      <c r="C16" s="695" t="s">
        <v>923</v>
      </c>
      <c r="D16" s="3">
        <v>3650</v>
      </c>
      <c r="E16" s="224"/>
      <c r="F16" s="214"/>
      <c r="G16" s="166">
        <v>3</v>
      </c>
      <c r="H16" s="167">
        <v>20515</v>
      </c>
      <c r="I16" s="791" t="s">
        <v>1181</v>
      </c>
      <c r="J16" s="3">
        <v>850</v>
      </c>
      <c r="K16" s="224"/>
      <c r="L16" s="214"/>
      <c r="M16" s="166">
        <v>3</v>
      </c>
      <c r="O16" s="20"/>
      <c r="P16" s="3"/>
      <c r="Q16" s="224"/>
      <c r="R16" s="249"/>
      <c r="S16" s="166">
        <v>3</v>
      </c>
      <c r="T16" s="167">
        <v>40513</v>
      </c>
      <c r="U16" s="20" t="s">
        <v>490</v>
      </c>
      <c r="V16" s="3">
        <v>2600</v>
      </c>
      <c r="W16" s="224"/>
      <c r="X16" s="214"/>
      <c r="Y16" s="295">
        <v>3</v>
      </c>
      <c r="Z16" s="328"/>
      <c r="AA16" s="316"/>
      <c r="AB16" s="223"/>
      <c r="AC16" s="224"/>
      <c r="AD16" s="214"/>
      <c r="AE16" s="309"/>
    </row>
    <row r="17" spans="1:31" ht="16.2" customHeight="1">
      <c r="A17" s="166">
        <v>3</v>
      </c>
      <c r="B17" s="167">
        <v>10523</v>
      </c>
      <c r="C17" s="561" t="s">
        <v>1150</v>
      </c>
      <c r="D17" s="3">
        <v>2050</v>
      </c>
      <c r="E17" s="224"/>
      <c r="F17" s="214"/>
      <c r="G17" s="166">
        <v>3</v>
      </c>
      <c r="H17" s="167">
        <v>20517</v>
      </c>
      <c r="I17" s="116" t="s">
        <v>1182</v>
      </c>
      <c r="J17" s="3">
        <v>2150</v>
      </c>
      <c r="K17" s="224"/>
      <c r="L17" s="214"/>
      <c r="M17" s="166">
        <v>3</v>
      </c>
      <c r="O17" s="20"/>
      <c r="P17" s="676"/>
      <c r="Q17" s="224"/>
      <c r="R17" s="214"/>
      <c r="S17" s="166">
        <v>3</v>
      </c>
      <c r="T17" s="167">
        <v>40515</v>
      </c>
      <c r="U17" s="20" t="s">
        <v>278</v>
      </c>
      <c r="V17" s="3">
        <v>1250</v>
      </c>
      <c r="W17" s="224"/>
      <c r="X17" s="214"/>
      <c r="Y17" s="295">
        <v>3</v>
      </c>
      <c r="Z17" s="328"/>
      <c r="AA17" s="316"/>
      <c r="AB17" s="223"/>
      <c r="AC17" s="224"/>
      <c r="AD17" s="214"/>
      <c r="AE17" s="309"/>
    </row>
    <row r="18" spans="1:31" ht="16.2" customHeight="1">
      <c r="A18" s="166">
        <v>3</v>
      </c>
      <c r="B18" s="167">
        <v>10524</v>
      </c>
      <c r="C18" s="700" t="s">
        <v>1144</v>
      </c>
      <c r="D18" s="3">
        <v>3400</v>
      </c>
      <c r="E18" s="224"/>
      <c r="F18" s="214"/>
      <c r="G18" s="166">
        <v>3</v>
      </c>
      <c r="H18" s="167">
        <v>20521</v>
      </c>
      <c r="I18" s="543" t="s">
        <v>944</v>
      </c>
      <c r="J18" s="223">
        <v>200</v>
      </c>
      <c r="K18" s="609"/>
      <c r="L18" s="249"/>
      <c r="M18" s="166">
        <v>3</v>
      </c>
      <c r="O18" s="20"/>
      <c r="P18" s="676"/>
      <c r="Q18" s="609"/>
      <c r="R18" s="214"/>
      <c r="S18" s="166">
        <v>3</v>
      </c>
      <c r="U18" s="20"/>
      <c r="V18" s="3"/>
      <c r="W18" s="224"/>
      <c r="X18" s="249"/>
      <c r="Y18" s="295">
        <v>3</v>
      </c>
      <c r="Z18" s="328"/>
      <c r="AA18" s="316"/>
      <c r="AB18" s="223"/>
      <c r="AC18" s="224"/>
      <c r="AD18" s="214"/>
      <c r="AE18" s="309"/>
    </row>
    <row r="19" spans="1:31" ht="16.2" customHeight="1">
      <c r="A19" s="166">
        <v>3</v>
      </c>
      <c r="C19" s="20"/>
      <c r="D19" s="3"/>
      <c r="E19" s="609"/>
      <c r="F19" s="214"/>
      <c r="G19" s="166">
        <v>3</v>
      </c>
      <c r="I19" s="20"/>
      <c r="J19" s="676"/>
      <c r="K19" s="609"/>
      <c r="L19" s="214"/>
      <c r="M19" s="166">
        <v>3</v>
      </c>
      <c r="O19" s="439"/>
      <c r="P19" s="223"/>
      <c r="Q19" s="609"/>
      <c r="R19" s="214"/>
      <c r="S19" s="166">
        <v>3</v>
      </c>
      <c r="U19" s="20"/>
      <c r="V19" s="3"/>
      <c r="W19" s="609"/>
      <c r="X19" s="214"/>
      <c r="Y19" s="295">
        <v>3</v>
      </c>
      <c r="Z19" s="328"/>
      <c r="AA19" s="316"/>
      <c r="AB19" s="223"/>
      <c r="AC19" s="224"/>
      <c r="AD19" s="214"/>
      <c r="AE19" s="309"/>
    </row>
    <row r="20" spans="1:31" ht="16.2" customHeight="1">
      <c r="A20" s="166">
        <v>3</v>
      </c>
      <c r="C20" s="20"/>
      <c r="D20" s="3"/>
      <c r="E20" s="609"/>
      <c r="F20" s="214"/>
      <c r="G20" s="166">
        <v>3</v>
      </c>
      <c r="I20" s="20"/>
      <c r="J20" s="3"/>
      <c r="K20" s="609"/>
      <c r="L20" s="214"/>
      <c r="M20" s="166">
        <v>3</v>
      </c>
      <c r="O20" s="439"/>
      <c r="P20" s="567"/>
      <c r="Q20" s="609"/>
      <c r="R20" s="214"/>
      <c r="S20" s="166">
        <v>3</v>
      </c>
      <c r="U20" s="20"/>
      <c r="V20" s="3"/>
      <c r="W20" s="609"/>
      <c r="X20" s="214"/>
      <c r="Y20" s="295">
        <v>3</v>
      </c>
      <c r="Z20" s="328"/>
      <c r="AA20" s="316"/>
      <c r="AB20" s="223"/>
      <c r="AC20" s="224"/>
      <c r="AD20" s="214"/>
      <c r="AE20" s="309"/>
    </row>
    <row r="21" spans="1:31" ht="16.2" customHeight="1">
      <c r="A21" s="166">
        <v>3</v>
      </c>
      <c r="C21" s="439"/>
      <c r="D21" s="223"/>
      <c r="E21" s="609"/>
      <c r="F21" s="214"/>
      <c r="G21" s="295">
        <v>3</v>
      </c>
      <c r="H21" s="328"/>
      <c r="I21" s="439"/>
      <c r="J21" s="223"/>
      <c r="K21" s="224"/>
      <c r="L21" s="214"/>
      <c r="M21" s="295">
        <v>3</v>
      </c>
      <c r="N21" s="328"/>
      <c r="O21" s="439">
        <v>0</v>
      </c>
      <c r="P21" s="223">
        <v>0</v>
      </c>
      <c r="Q21" s="609"/>
      <c r="R21" s="214"/>
      <c r="S21" s="166">
        <v>3</v>
      </c>
      <c r="U21" s="22"/>
      <c r="V21" s="676"/>
      <c r="W21" s="609"/>
      <c r="X21" s="214"/>
      <c r="Y21" s="295">
        <v>3</v>
      </c>
      <c r="Z21" s="328"/>
      <c r="AA21" s="316"/>
      <c r="AB21" s="223"/>
      <c r="AC21" s="224"/>
      <c r="AD21" s="214"/>
      <c r="AE21" s="309"/>
    </row>
    <row r="22" spans="1:31" ht="16.2" customHeight="1">
      <c r="A22" s="166">
        <v>3</v>
      </c>
      <c r="C22" s="439"/>
      <c r="D22" s="223"/>
      <c r="E22" s="609"/>
      <c r="F22" s="214"/>
      <c r="G22" s="295">
        <v>3</v>
      </c>
      <c r="H22" s="328"/>
      <c r="I22" s="439"/>
      <c r="J22" s="358"/>
      <c r="K22" s="224"/>
      <c r="L22" s="214"/>
      <c r="M22" s="295">
        <v>3</v>
      </c>
      <c r="N22" s="328"/>
      <c r="O22" s="439">
        <v>0</v>
      </c>
      <c r="P22" s="223">
        <v>0</v>
      </c>
      <c r="Q22" s="609"/>
      <c r="R22" s="214"/>
      <c r="S22" s="166">
        <v>3</v>
      </c>
      <c r="U22" s="22"/>
      <c r="V22" s="7"/>
      <c r="W22" s="609"/>
      <c r="X22" s="214"/>
      <c r="Y22" s="295">
        <v>3</v>
      </c>
      <c r="Z22" s="328"/>
      <c r="AA22" s="316"/>
      <c r="AB22" s="223"/>
      <c r="AC22" s="224"/>
      <c r="AD22" s="214" t="s">
        <v>326</v>
      </c>
      <c r="AE22" s="309"/>
    </row>
    <row r="23" spans="1:31" ht="16.2" customHeight="1" thickBot="1">
      <c r="A23" s="166">
        <v>3</v>
      </c>
      <c r="C23" s="439"/>
      <c r="D23" s="223"/>
      <c r="E23" s="226"/>
      <c r="F23" s="216"/>
      <c r="G23" s="295">
        <v>3</v>
      </c>
      <c r="H23" s="328"/>
      <c r="I23" s="439"/>
      <c r="J23" s="323"/>
      <c r="K23" s="226"/>
      <c r="L23" s="216"/>
      <c r="M23" s="295">
        <v>3</v>
      </c>
      <c r="N23" s="328"/>
      <c r="O23" s="439"/>
      <c r="P23" s="323"/>
      <c r="Q23" s="226"/>
      <c r="R23" s="216"/>
      <c r="S23" s="166">
        <v>3</v>
      </c>
      <c r="U23" s="22"/>
      <c r="V23" s="7"/>
      <c r="W23" s="226"/>
      <c r="X23" s="216"/>
      <c r="Y23" s="295">
        <v>3</v>
      </c>
      <c r="Z23" s="328"/>
      <c r="AA23" s="318"/>
      <c r="AB23" s="323"/>
      <c r="AC23" s="226"/>
      <c r="AD23" s="216"/>
      <c r="AE23" s="309"/>
    </row>
    <row r="24" spans="1:31" ht="16.2" customHeight="1" thickTop="1">
      <c r="A24" s="166">
        <v>4</v>
      </c>
      <c r="C24" s="40" t="s">
        <v>231</v>
      </c>
      <c r="D24" s="46">
        <f>SUM(D13:D23)</f>
        <v>16600</v>
      </c>
      <c r="E24" s="54"/>
      <c r="F24" s="79">
        <f>SUM(F13:F23)</f>
        <v>0</v>
      </c>
      <c r="G24" s="166">
        <v>4</v>
      </c>
      <c r="I24" s="40" t="s">
        <v>231</v>
      </c>
      <c r="J24" s="46">
        <f>SUM(J13:J23)</f>
        <v>7950</v>
      </c>
      <c r="K24" s="54"/>
      <c r="L24" s="79">
        <f>SUM(L13:L23)</f>
        <v>0</v>
      </c>
      <c r="M24" s="166">
        <v>4</v>
      </c>
      <c r="O24" s="40" t="s">
        <v>231</v>
      </c>
      <c r="P24" s="46">
        <f>SUM(P13:P23)</f>
        <v>1850</v>
      </c>
      <c r="Q24" s="54"/>
      <c r="R24" s="79">
        <f>SUM(R13:R23)</f>
        <v>0</v>
      </c>
      <c r="S24" s="166">
        <v>4</v>
      </c>
      <c r="U24" s="40" t="s">
        <v>231</v>
      </c>
      <c r="V24" s="46">
        <f>SUM(V13:V23)</f>
        <v>11500</v>
      </c>
      <c r="W24" s="54"/>
      <c r="X24" s="79">
        <f>SUM(X13:X23)</f>
        <v>0</v>
      </c>
      <c r="Y24" s="166">
        <v>4</v>
      </c>
      <c r="AA24" s="40" t="s">
        <v>231</v>
      </c>
      <c r="AB24" s="46"/>
      <c r="AC24" s="54"/>
      <c r="AD24" s="79">
        <f>SUM(AD13:AD23)</f>
        <v>0</v>
      </c>
      <c r="AE24" s="49">
        <f>+V24+P24+J24+D24</f>
        <v>37900</v>
      </c>
    </row>
    <row r="25" spans="1:31" ht="16.2" customHeight="1">
      <c r="C25" s="359"/>
      <c r="D25" s="281"/>
      <c r="E25" s="611"/>
      <c r="F25" s="281"/>
      <c r="G25" s="295"/>
      <c r="H25" s="328"/>
      <c r="I25" s="281"/>
      <c r="J25" s="281"/>
      <c r="K25" s="611"/>
      <c r="L25" s="281"/>
      <c r="M25" s="295"/>
      <c r="N25" s="328"/>
      <c r="O25" s="355"/>
      <c r="P25" s="281"/>
      <c r="Q25" s="611"/>
      <c r="R25" s="327"/>
      <c r="S25" s="295"/>
      <c r="T25" s="328"/>
      <c r="U25" s="281"/>
      <c r="V25" s="327"/>
      <c r="W25" s="611"/>
      <c r="X25" s="281"/>
      <c r="Y25" s="295"/>
      <c r="Z25" s="328"/>
      <c r="AA25" s="281"/>
      <c r="AB25" s="327"/>
      <c r="AC25" s="612"/>
      <c r="AD25" s="109" t="s">
        <v>414</v>
      </c>
      <c r="AE25" s="106">
        <f>SUM(Ｓ北区折込部数+Ｙ北区折込部数+Ｍ北区折込部数+Ａ北区折込部数+K北区折込部数)</f>
        <v>0</v>
      </c>
    </row>
    <row r="26" spans="1:31" ht="16.2" customHeight="1">
      <c r="A26" s="166">
        <v>2</v>
      </c>
      <c r="B26" s="167">
        <v>6</v>
      </c>
      <c r="C26" s="71" t="s">
        <v>86</v>
      </c>
      <c r="D26" s="12"/>
      <c r="E26" s="613"/>
      <c r="F26" s="360"/>
      <c r="G26" s="295">
        <v>2</v>
      </c>
      <c r="H26" s="328">
        <v>6</v>
      </c>
      <c r="I26" s="294"/>
      <c r="J26" s="331"/>
      <c r="K26" s="608"/>
      <c r="L26" s="294"/>
      <c r="M26" s="295">
        <v>2</v>
      </c>
      <c r="N26" s="328">
        <v>6</v>
      </c>
      <c r="O26" s="330"/>
      <c r="P26" s="331"/>
      <c r="Q26" s="608"/>
      <c r="R26" s="294"/>
      <c r="S26" s="295">
        <v>2</v>
      </c>
      <c r="T26" s="328">
        <v>6</v>
      </c>
      <c r="U26" s="329"/>
      <c r="V26" s="331"/>
      <c r="W26" s="608"/>
      <c r="X26" s="294"/>
      <c r="Y26" s="295">
        <v>2</v>
      </c>
      <c r="Z26" s="328">
        <v>6</v>
      </c>
      <c r="AA26" s="294"/>
      <c r="AB26" s="331"/>
      <c r="AC26" s="613"/>
      <c r="AD26" s="11"/>
    </row>
    <row r="27" spans="1:31" ht="16.2" customHeight="1">
      <c r="A27" s="166">
        <v>3</v>
      </c>
      <c r="B27" s="167">
        <v>10601</v>
      </c>
      <c r="C27" s="19" t="s">
        <v>1339</v>
      </c>
      <c r="D27" s="4">
        <v>2700</v>
      </c>
      <c r="E27" s="239"/>
      <c r="F27" s="253"/>
      <c r="G27" s="166">
        <v>3</v>
      </c>
      <c r="H27" s="167">
        <v>20603</v>
      </c>
      <c r="I27" s="700" t="s">
        <v>1160</v>
      </c>
      <c r="J27" s="3">
        <v>2100</v>
      </c>
      <c r="K27" s="239"/>
      <c r="L27" s="202"/>
      <c r="M27" s="166">
        <v>3</v>
      </c>
      <c r="O27" s="20"/>
      <c r="P27" s="676"/>
      <c r="Q27" s="239"/>
      <c r="R27" s="202"/>
      <c r="S27" s="166">
        <v>3</v>
      </c>
      <c r="T27" s="167">
        <v>40601</v>
      </c>
      <c r="U27" s="19" t="s">
        <v>40</v>
      </c>
      <c r="V27" s="4">
        <v>550</v>
      </c>
      <c r="W27" s="239"/>
      <c r="X27" s="253"/>
      <c r="Y27" s="166">
        <v>3</v>
      </c>
      <c r="AA27" s="19"/>
      <c r="AB27" s="681"/>
      <c r="AC27" s="239"/>
      <c r="AD27" s="202"/>
      <c r="AE27" s="308"/>
    </row>
    <row r="28" spans="1:31" ht="16.2" customHeight="1">
      <c r="A28" s="166">
        <v>3</v>
      </c>
      <c r="B28" s="167">
        <v>10613</v>
      </c>
      <c r="C28" s="20" t="s">
        <v>927</v>
      </c>
      <c r="D28" s="676" t="s">
        <v>902</v>
      </c>
      <c r="E28" s="224"/>
      <c r="F28" s="214"/>
      <c r="G28" s="166">
        <v>3</v>
      </c>
      <c r="I28" s="439"/>
      <c r="J28" s="223"/>
      <c r="K28" s="224"/>
      <c r="L28" s="214"/>
      <c r="M28" s="166">
        <v>3</v>
      </c>
      <c r="O28" s="20"/>
      <c r="P28" s="676"/>
      <c r="Q28" s="224"/>
      <c r="R28" s="214"/>
      <c r="S28" s="166">
        <v>3</v>
      </c>
      <c r="T28" s="167">
        <v>40609</v>
      </c>
      <c r="U28" s="20" t="s">
        <v>1064</v>
      </c>
      <c r="V28" s="3">
        <v>1950</v>
      </c>
      <c r="W28" s="224"/>
      <c r="X28" s="214"/>
      <c r="Y28" s="166">
        <v>3</v>
      </c>
      <c r="AA28" s="439"/>
      <c r="AB28" s="223"/>
      <c r="AC28" s="224"/>
      <c r="AD28" s="214"/>
      <c r="AE28" s="309"/>
    </row>
    <row r="29" spans="1:31" ht="16.2" customHeight="1">
      <c r="A29" s="166">
        <v>3</v>
      </c>
      <c r="B29" s="167">
        <v>10615</v>
      </c>
      <c r="C29" s="20" t="s">
        <v>1058</v>
      </c>
      <c r="D29" s="676" t="s">
        <v>902</v>
      </c>
      <c r="E29" s="224"/>
      <c r="F29" s="214"/>
      <c r="G29" s="166">
        <v>3</v>
      </c>
      <c r="I29" s="439"/>
      <c r="J29" s="347"/>
      <c r="K29" s="224"/>
      <c r="L29" s="214"/>
      <c r="M29" s="166">
        <v>3</v>
      </c>
      <c r="O29" s="20"/>
      <c r="P29" s="676"/>
      <c r="Q29" s="224"/>
      <c r="R29" s="214"/>
      <c r="S29" s="166">
        <v>3</v>
      </c>
      <c r="T29" s="167">
        <v>40613</v>
      </c>
      <c r="U29" s="20" t="s">
        <v>279</v>
      </c>
      <c r="V29" s="3">
        <v>950</v>
      </c>
      <c r="W29" s="224"/>
      <c r="X29" s="249"/>
      <c r="Y29" s="166">
        <v>3</v>
      </c>
      <c r="AA29" s="439"/>
      <c r="AB29" s="223"/>
      <c r="AC29" s="224"/>
      <c r="AD29" s="214"/>
      <c r="AE29" s="309"/>
    </row>
    <row r="30" spans="1:31" ht="16.2" customHeight="1">
      <c r="A30" s="166">
        <v>3</v>
      </c>
      <c r="B30" s="167">
        <v>10617</v>
      </c>
      <c r="C30" s="20" t="s">
        <v>1340</v>
      </c>
      <c r="D30" s="3">
        <v>3350</v>
      </c>
      <c r="E30" s="224"/>
      <c r="F30" s="214"/>
      <c r="G30" s="166">
        <v>3</v>
      </c>
      <c r="I30" s="439"/>
      <c r="J30" s="223"/>
      <c r="K30" s="224"/>
      <c r="L30" s="214"/>
      <c r="M30" s="166">
        <v>3</v>
      </c>
      <c r="O30" s="439"/>
      <c r="P30" s="223"/>
      <c r="Q30" s="224"/>
      <c r="R30" s="214"/>
      <c r="S30" s="166">
        <v>3</v>
      </c>
      <c r="U30" s="20"/>
      <c r="V30" s="676"/>
      <c r="W30" s="224"/>
      <c r="X30" s="214"/>
      <c r="Y30" s="166">
        <v>3</v>
      </c>
      <c r="AA30" s="439"/>
      <c r="AB30" s="223"/>
      <c r="AC30" s="224"/>
      <c r="AD30" s="214"/>
      <c r="AE30" s="309"/>
    </row>
    <row r="31" spans="1:31" ht="16.2" customHeight="1">
      <c r="A31" s="166">
        <v>3</v>
      </c>
      <c r="C31" s="20"/>
      <c r="D31" s="676"/>
      <c r="E31" s="224"/>
      <c r="F31" s="214"/>
      <c r="G31" s="166">
        <v>3</v>
      </c>
      <c r="I31" s="439"/>
      <c r="J31" s="223"/>
      <c r="K31" s="224"/>
      <c r="L31" s="214"/>
      <c r="M31" s="166">
        <v>3</v>
      </c>
      <c r="O31" s="439"/>
      <c r="P31" s="223"/>
      <c r="Q31" s="247"/>
      <c r="R31" s="214"/>
      <c r="S31" s="166">
        <v>3</v>
      </c>
      <c r="U31" s="20"/>
      <c r="V31" s="3"/>
      <c r="W31" s="224"/>
      <c r="X31" s="214"/>
      <c r="Y31" s="166">
        <v>3</v>
      </c>
      <c r="AA31" s="439"/>
      <c r="AB31" s="223"/>
      <c r="AC31" s="224"/>
      <c r="AD31" s="214"/>
      <c r="AE31" s="309"/>
    </row>
    <row r="32" spans="1:31" ht="16.2" customHeight="1">
      <c r="A32" s="166">
        <v>3</v>
      </c>
      <c r="C32" s="20"/>
      <c r="D32" s="676"/>
      <c r="E32" s="224"/>
      <c r="F32" s="249"/>
      <c r="G32" s="166">
        <v>3</v>
      </c>
      <c r="I32" s="439"/>
      <c r="J32" s="223"/>
      <c r="K32" s="224"/>
      <c r="L32" s="214"/>
      <c r="M32" s="166">
        <v>3</v>
      </c>
      <c r="O32" s="439"/>
      <c r="P32" s="223"/>
      <c r="Q32" s="224"/>
      <c r="R32" s="214"/>
      <c r="S32" s="166">
        <v>3</v>
      </c>
      <c r="U32" s="439"/>
      <c r="V32" s="223"/>
      <c r="W32" s="224"/>
      <c r="X32" s="214"/>
      <c r="Y32" s="166">
        <v>3</v>
      </c>
      <c r="AA32" s="439"/>
      <c r="AB32" s="223"/>
      <c r="AC32" s="224"/>
      <c r="AD32" s="214"/>
      <c r="AE32" s="309"/>
    </row>
    <row r="33" spans="1:31" ht="16.2" customHeight="1">
      <c r="A33" s="166">
        <v>3</v>
      </c>
      <c r="C33" s="439"/>
      <c r="D33" s="223"/>
      <c r="E33" s="224"/>
      <c r="F33" s="214"/>
      <c r="G33" s="295">
        <v>3</v>
      </c>
      <c r="H33" s="328"/>
      <c r="I33" s="439"/>
      <c r="J33" s="223"/>
      <c r="K33" s="224"/>
      <c r="L33" s="214"/>
      <c r="M33" s="295">
        <v>3</v>
      </c>
      <c r="N33" s="328"/>
      <c r="O33" s="439"/>
      <c r="P33" s="223"/>
      <c r="Q33" s="224"/>
      <c r="R33" s="214"/>
      <c r="S33" s="295">
        <v>3</v>
      </c>
      <c r="T33" s="328"/>
      <c r="U33" s="439"/>
      <c r="V33" s="223"/>
      <c r="W33" s="224"/>
      <c r="X33" s="214"/>
      <c r="Y33" s="295">
        <v>3</v>
      </c>
      <c r="Z33" s="328"/>
      <c r="AA33" s="439"/>
      <c r="AB33" s="223"/>
      <c r="AC33" s="224"/>
      <c r="AD33" s="214"/>
      <c r="AE33" s="309"/>
    </row>
    <row r="34" spans="1:31" ht="16.2" customHeight="1">
      <c r="A34" s="166">
        <v>3</v>
      </c>
      <c r="C34" s="439"/>
      <c r="D34" s="213"/>
      <c r="E34" s="224"/>
      <c r="F34" s="214"/>
      <c r="G34" s="295">
        <v>3</v>
      </c>
      <c r="H34" s="328"/>
      <c r="I34" s="439"/>
      <c r="J34" s="213"/>
      <c r="K34" s="224"/>
      <c r="L34" s="214"/>
      <c r="M34" s="295">
        <v>3</v>
      </c>
      <c r="N34" s="328"/>
      <c r="O34" s="439"/>
      <c r="P34" s="223"/>
      <c r="Q34" s="224"/>
      <c r="R34" s="214"/>
      <c r="S34" s="295">
        <v>3</v>
      </c>
      <c r="T34" s="328"/>
      <c r="U34" s="439"/>
      <c r="V34" s="223"/>
      <c r="W34" s="224"/>
      <c r="X34" s="214"/>
      <c r="Y34" s="295">
        <v>3</v>
      </c>
      <c r="Z34" s="328"/>
      <c r="AA34" s="439"/>
      <c r="AB34" s="223"/>
      <c r="AC34" s="224"/>
      <c r="AD34" s="214"/>
      <c r="AE34" s="309"/>
    </row>
    <row r="35" spans="1:31" ht="16.2" customHeight="1">
      <c r="A35" s="166">
        <v>3</v>
      </c>
      <c r="C35" s="439"/>
      <c r="D35" s="213"/>
      <c r="E35" s="224"/>
      <c r="F35" s="214"/>
      <c r="G35" s="295">
        <v>3</v>
      </c>
      <c r="H35" s="328"/>
      <c r="I35" s="439"/>
      <c r="J35" s="213"/>
      <c r="K35" s="224"/>
      <c r="L35" s="214"/>
      <c r="M35" s="295">
        <v>3</v>
      </c>
      <c r="N35" s="328"/>
      <c r="O35" s="439"/>
      <c r="P35" s="223"/>
      <c r="Q35" s="224"/>
      <c r="R35" s="214"/>
      <c r="S35" s="295">
        <v>3</v>
      </c>
      <c r="T35" s="328"/>
      <c r="U35" s="439"/>
      <c r="V35" s="223"/>
      <c r="W35" s="224"/>
      <c r="X35" s="214"/>
      <c r="Y35" s="295">
        <v>3</v>
      </c>
      <c r="Z35" s="328"/>
      <c r="AA35" s="439"/>
      <c r="AB35" s="223"/>
      <c r="AC35" s="224"/>
      <c r="AD35" s="214"/>
      <c r="AE35" s="309"/>
    </row>
    <row r="36" spans="1:31" ht="16.2" customHeight="1">
      <c r="A36" s="166">
        <v>3</v>
      </c>
      <c r="C36" s="439"/>
      <c r="D36" s="213"/>
      <c r="E36" s="224"/>
      <c r="F36" s="214"/>
      <c r="G36" s="295">
        <v>3</v>
      </c>
      <c r="H36" s="328"/>
      <c r="I36" s="439"/>
      <c r="J36" s="213"/>
      <c r="K36" s="224"/>
      <c r="L36" s="214"/>
      <c r="M36" s="295">
        <v>3</v>
      </c>
      <c r="N36" s="328"/>
      <c r="O36" s="439"/>
      <c r="P36" s="223"/>
      <c r="Q36" s="247"/>
      <c r="R36" s="214"/>
      <c r="S36" s="295">
        <v>3</v>
      </c>
      <c r="T36" s="328"/>
      <c r="U36" s="439"/>
      <c r="V36" s="223"/>
      <c r="W36" s="224"/>
      <c r="X36" s="214"/>
      <c r="Y36" s="295">
        <v>3</v>
      </c>
      <c r="Z36" s="328"/>
      <c r="AA36" s="439"/>
      <c r="AB36" s="223"/>
      <c r="AC36" s="224"/>
      <c r="AD36" s="214"/>
      <c r="AE36" s="309"/>
    </row>
    <row r="37" spans="1:31" ht="16.2" customHeight="1">
      <c r="A37" s="166">
        <v>3</v>
      </c>
      <c r="C37" s="439"/>
      <c r="D37" s="213"/>
      <c r="E37" s="224"/>
      <c r="F37" s="214"/>
      <c r="G37" s="295">
        <v>3</v>
      </c>
      <c r="H37" s="570"/>
      <c r="I37" s="439"/>
      <c r="J37" s="213"/>
      <c r="K37" s="224"/>
      <c r="L37" s="214"/>
      <c r="M37" s="295">
        <v>3</v>
      </c>
      <c r="N37" s="328"/>
      <c r="O37" s="439"/>
      <c r="P37" s="223"/>
      <c r="Q37" s="224"/>
      <c r="R37" s="214"/>
      <c r="S37" s="295">
        <v>3</v>
      </c>
      <c r="T37" s="328"/>
      <c r="U37" s="439"/>
      <c r="V37" s="223"/>
      <c r="W37" s="224"/>
      <c r="X37" s="214"/>
      <c r="Y37" s="295">
        <v>3</v>
      </c>
      <c r="Z37" s="328"/>
      <c r="AA37" s="439"/>
      <c r="AB37" s="223"/>
      <c r="AC37" s="224"/>
      <c r="AD37" s="214"/>
      <c r="AE37" s="309"/>
    </row>
    <row r="38" spans="1:31" ht="16.2" customHeight="1" thickBot="1">
      <c r="A38" s="166">
        <v>3</v>
      </c>
      <c r="C38" s="439"/>
      <c r="D38" s="215"/>
      <c r="E38" s="226"/>
      <c r="F38" s="216"/>
      <c r="G38" s="295">
        <v>3</v>
      </c>
      <c r="H38" s="570"/>
      <c r="I38" s="439"/>
      <c r="J38" s="215"/>
      <c r="K38" s="226"/>
      <c r="L38" s="216"/>
      <c r="M38" s="295">
        <v>3</v>
      </c>
      <c r="N38" s="328"/>
      <c r="O38" s="439"/>
      <c r="P38" s="323"/>
      <c r="Q38" s="226"/>
      <c r="R38" s="216"/>
      <c r="S38" s="295">
        <v>3</v>
      </c>
      <c r="T38" s="328"/>
      <c r="U38" s="439"/>
      <c r="V38" s="323"/>
      <c r="W38" s="226"/>
      <c r="X38" s="216"/>
      <c r="Y38" s="295">
        <v>3</v>
      </c>
      <c r="Z38" s="328"/>
      <c r="AA38" s="439"/>
      <c r="AB38" s="323"/>
      <c r="AC38" s="226"/>
      <c r="AD38" s="216"/>
      <c r="AE38" s="309"/>
    </row>
    <row r="39" spans="1:31" ht="16.2" customHeight="1" thickTop="1">
      <c r="A39" s="166">
        <v>4</v>
      </c>
      <c r="C39" s="40" t="s">
        <v>228</v>
      </c>
      <c r="D39" s="41">
        <f xml:space="preserve"> SUM(D27:D38)</f>
        <v>6050</v>
      </c>
      <c r="E39" s="48"/>
      <c r="F39" s="79">
        <f>SUM(F27:F38)</f>
        <v>0</v>
      </c>
      <c r="G39" s="166">
        <v>4</v>
      </c>
      <c r="H39" s="177"/>
      <c r="I39" s="40" t="s">
        <v>228</v>
      </c>
      <c r="J39" s="41">
        <f xml:space="preserve"> SUM(J27:J38)</f>
        <v>2100</v>
      </c>
      <c r="K39" s="48"/>
      <c r="L39" s="79">
        <f>SUM(L27:L38)</f>
        <v>0</v>
      </c>
      <c r="M39" s="166">
        <v>4</v>
      </c>
      <c r="O39" s="40" t="s">
        <v>228</v>
      </c>
      <c r="P39" s="41">
        <f xml:space="preserve"> SUM(P27:P38)</f>
        <v>0</v>
      </c>
      <c r="Q39" s="48"/>
      <c r="R39" s="79">
        <f>SUM(R27:R38)</f>
        <v>0</v>
      </c>
      <c r="S39" s="166">
        <v>4</v>
      </c>
      <c r="U39" s="40" t="s">
        <v>228</v>
      </c>
      <c r="V39" s="46">
        <f xml:space="preserve"> SUM(V27:V38)</f>
        <v>3450</v>
      </c>
      <c r="W39" s="48"/>
      <c r="X39" s="79">
        <f>SUM(X27:X38)</f>
        <v>0</v>
      </c>
      <c r="Y39" s="166">
        <v>4</v>
      </c>
      <c r="AA39" s="40" t="s">
        <v>228</v>
      </c>
      <c r="AB39" s="46">
        <f xml:space="preserve"> SUM(AB27:AB38)</f>
        <v>0</v>
      </c>
      <c r="AC39" s="48"/>
      <c r="AD39" s="79">
        <f>SUM(AD27:AD38)</f>
        <v>0</v>
      </c>
      <c r="AE39" s="49">
        <f>+AB39+V39+P39+J39+D39</f>
        <v>11600</v>
      </c>
    </row>
    <row r="40" spans="1:31" ht="16.2" customHeight="1">
      <c r="A40" s="166">
        <v>9</v>
      </c>
      <c r="C40" t="s">
        <v>558</v>
      </c>
      <c r="F40"/>
      <c r="G40" s="166">
        <v>9</v>
      </c>
      <c r="J40" s="329" t="s">
        <v>1230</v>
      </c>
      <c r="K40" s="345"/>
      <c r="L40" s="329"/>
      <c r="M40" s="295">
        <v>9</v>
      </c>
      <c r="N40" s="328"/>
      <c r="O40" s="329"/>
      <c r="P40" s="329"/>
      <c r="Q40" s="345"/>
      <c r="R40" s="329"/>
      <c r="S40" s="295">
        <v>9</v>
      </c>
      <c r="T40" s="328"/>
      <c r="V40" s="329"/>
      <c r="W40"/>
      <c r="Y40" s="166">
        <v>9</v>
      </c>
      <c r="AB40" s="361"/>
      <c r="AD40" s="110" t="s">
        <v>152</v>
      </c>
      <c r="AE40" s="106">
        <f>SUM(Ｓ長田区折込部数+Ｙ長田区折込部数+Ｍ長田区折込部数+Ａ長田区折込部数+Ｋ長田区折込部数)</f>
        <v>0</v>
      </c>
    </row>
    <row r="41" spans="1:31" ht="13.5" customHeight="1">
      <c r="C41" t="s">
        <v>992</v>
      </c>
      <c r="J41" s="329" t="s">
        <v>1248</v>
      </c>
      <c r="K41" s="345"/>
      <c r="L41" s="329"/>
      <c r="M41" s="295"/>
      <c r="N41" s="328"/>
      <c r="O41" s="329"/>
      <c r="Q41"/>
      <c r="S41" s="295"/>
      <c r="T41" s="328"/>
      <c r="W41"/>
      <c r="AB41" s="329"/>
    </row>
    <row r="42" spans="1:31" ht="13.5" customHeight="1">
      <c r="D42" s="329"/>
      <c r="E42" s="345"/>
      <c r="F42" s="363"/>
      <c r="G42" s="295"/>
      <c r="H42" s="328"/>
      <c r="I42" s="329"/>
      <c r="J42" s="329" t="s">
        <v>1260</v>
      </c>
      <c r="K42" s="345"/>
      <c r="L42" s="329"/>
      <c r="M42" s="295"/>
      <c r="N42" s="328"/>
      <c r="O42" s="601"/>
      <c r="P42" s="329"/>
      <c r="Q42" s="345"/>
      <c r="R42" s="329"/>
      <c r="S42" s="295"/>
      <c r="T42" s="328"/>
      <c r="U42" s="329"/>
      <c r="V42" s="329"/>
      <c r="W42" s="329"/>
      <c r="X42" s="329"/>
      <c r="Y42" s="295"/>
      <c r="Z42" s="328"/>
      <c r="AA42" s="329"/>
      <c r="AB42" s="329"/>
      <c r="AC42" s="345"/>
      <c r="AD42" s="329"/>
      <c r="AE42" s="329"/>
    </row>
    <row r="43" spans="1:31" ht="13.5" customHeight="1">
      <c r="D43" s="329"/>
      <c r="E43" s="345"/>
      <c r="F43" s="363"/>
      <c r="G43" s="295"/>
      <c r="H43" s="328"/>
      <c r="I43" s="329"/>
      <c r="J43" s="329" t="s">
        <v>1295</v>
      </c>
      <c r="K43" s="345"/>
      <c r="L43" s="329"/>
      <c r="M43" s="295"/>
      <c r="N43" s="328"/>
      <c r="P43" s="329"/>
      <c r="Q43" s="345"/>
      <c r="R43" s="329"/>
      <c r="S43" s="295"/>
      <c r="T43" s="328"/>
      <c r="U43" s="329"/>
      <c r="V43" s="329"/>
      <c r="W43" s="345"/>
      <c r="X43" s="329"/>
      <c r="Y43" s="295"/>
      <c r="Z43" s="328"/>
      <c r="AA43" s="329"/>
      <c r="AB43" s="329"/>
      <c r="AC43" s="345"/>
      <c r="AD43" s="329"/>
      <c r="AE43" s="329"/>
    </row>
    <row r="44" spans="1:31" ht="13.5" customHeight="1">
      <c r="C44" s="329"/>
      <c r="D44" s="329"/>
      <c r="E44" s="345"/>
      <c r="F44" s="363"/>
      <c r="G44" s="295"/>
      <c r="H44" s="328"/>
      <c r="I44" s="329"/>
      <c r="J44" s="329" t="s">
        <v>1321</v>
      </c>
      <c r="K44" s="345"/>
      <c r="L44" s="329"/>
      <c r="M44" s="295"/>
      <c r="N44" s="328"/>
      <c r="P44" s="329"/>
      <c r="Q44" s="345"/>
      <c r="R44" s="329"/>
      <c r="S44" s="295"/>
      <c r="T44" s="328"/>
      <c r="U44" s="329"/>
      <c r="V44" s="329"/>
      <c r="W44" s="345"/>
      <c r="X44" s="329"/>
      <c r="Y44" s="295"/>
      <c r="Z44" s="328"/>
      <c r="AA44" s="329"/>
      <c r="AB44" s="329"/>
      <c r="AC44" s="345"/>
      <c r="AD44" s="329"/>
      <c r="AE44" s="329"/>
    </row>
    <row r="45" spans="1:31" ht="13.5" customHeight="1">
      <c r="C45" s="329"/>
      <c r="D45" s="329"/>
      <c r="E45" s="345"/>
      <c r="F45" s="363"/>
      <c r="G45" s="295"/>
      <c r="H45" s="328"/>
      <c r="I45" s="329"/>
      <c r="J45" s="329" t="s">
        <v>1341</v>
      </c>
      <c r="K45" s="345"/>
      <c r="L45" s="329"/>
      <c r="M45" s="295"/>
      <c r="N45" s="328"/>
      <c r="P45" s="329"/>
      <c r="Q45" s="345"/>
      <c r="R45" s="329"/>
      <c r="S45" s="295"/>
      <c r="T45" s="328"/>
      <c r="U45" s="329"/>
      <c r="V45" s="329"/>
      <c r="W45" s="345"/>
      <c r="X45" s="329"/>
      <c r="Y45" s="295"/>
      <c r="Z45" s="328"/>
      <c r="AA45" s="329"/>
      <c r="AB45" s="329"/>
      <c r="AC45" s="345"/>
      <c r="AD45" s="329"/>
      <c r="AE45" s="329"/>
    </row>
    <row r="46" spans="1:31" ht="13.5" customHeight="1">
      <c r="C46" s="329"/>
      <c r="D46" s="329"/>
      <c r="E46" s="345"/>
      <c r="F46" s="363"/>
      <c r="G46" s="295"/>
      <c r="H46" s="328"/>
      <c r="I46" s="329"/>
      <c r="J46" s="329" t="s">
        <v>1342</v>
      </c>
      <c r="K46" s="345"/>
      <c r="L46" s="329"/>
      <c r="M46" s="295"/>
      <c r="N46" s="328"/>
      <c r="O46" s="329"/>
      <c r="P46" s="329"/>
      <c r="Q46" s="345"/>
      <c r="R46" s="329"/>
      <c r="S46" s="295"/>
      <c r="T46" s="328"/>
      <c r="U46" s="329"/>
      <c r="V46" s="329"/>
      <c r="W46" s="345"/>
      <c r="X46" s="329"/>
      <c r="Y46" s="295"/>
      <c r="Z46" s="328"/>
      <c r="AA46" s="329"/>
      <c r="AB46" s="329"/>
      <c r="AC46" s="345"/>
      <c r="AD46" s="329"/>
      <c r="AE46" s="329"/>
    </row>
    <row r="47" spans="1:31" ht="13.5" customHeight="1">
      <c r="C47" s="329"/>
      <c r="D47" s="329"/>
      <c r="E47" s="345"/>
      <c r="F47" s="363"/>
      <c r="G47" s="295"/>
      <c r="H47" s="328"/>
      <c r="I47" s="329"/>
      <c r="J47" s="329" t="s">
        <v>1350</v>
      </c>
      <c r="K47" s="345"/>
      <c r="L47" s="329"/>
      <c r="M47" s="295"/>
      <c r="N47" s="328"/>
      <c r="O47" s="329"/>
      <c r="P47" s="329"/>
      <c r="Q47" s="345"/>
      <c r="R47" s="329"/>
      <c r="S47" s="295"/>
      <c r="T47" s="328"/>
      <c r="U47" s="329"/>
      <c r="V47" s="329"/>
      <c r="W47" s="345"/>
      <c r="X47" s="329"/>
      <c r="Y47" s="295"/>
      <c r="Z47" s="328"/>
      <c r="AA47" s="329"/>
      <c r="AB47" s="329"/>
      <c r="AC47" s="345"/>
      <c r="AD47" s="329"/>
      <c r="AE47" s="329"/>
    </row>
    <row r="48" spans="1:31" ht="13.5" customHeight="1">
      <c r="C48" s="329"/>
      <c r="D48" s="329"/>
      <c r="E48" s="345"/>
      <c r="F48" s="363"/>
      <c r="G48" s="295"/>
      <c r="H48" s="328"/>
      <c r="I48" s="329"/>
      <c r="J48" s="329" t="s">
        <v>1357</v>
      </c>
      <c r="K48" s="345"/>
      <c r="L48" s="329"/>
      <c r="M48" s="295"/>
      <c r="N48" s="328"/>
      <c r="O48" s="329"/>
      <c r="P48" s="329"/>
      <c r="Q48" s="345"/>
      <c r="R48" s="329"/>
      <c r="S48" s="295"/>
      <c r="T48" s="328"/>
      <c r="U48" s="329"/>
      <c r="V48" s="329"/>
      <c r="W48" s="345"/>
      <c r="X48" s="329"/>
      <c r="Y48" s="295"/>
      <c r="Z48" s="328"/>
      <c r="AA48" s="329"/>
      <c r="AB48" s="329"/>
      <c r="AC48" s="345"/>
      <c r="AD48" s="329"/>
      <c r="AE48" s="329"/>
    </row>
    <row r="49" spans="3:31" ht="13.5" customHeight="1">
      <c r="C49" s="329"/>
      <c r="D49" s="329"/>
      <c r="E49" s="345"/>
      <c r="F49" s="363"/>
      <c r="G49" s="295"/>
      <c r="H49" s="328"/>
      <c r="I49" s="329"/>
      <c r="J49" s="329"/>
      <c r="K49" s="345"/>
      <c r="L49" s="329"/>
      <c r="M49" s="295"/>
      <c r="N49" s="328"/>
      <c r="O49" s="329"/>
      <c r="P49" s="329"/>
      <c r="Q49" s="345"/>
      <c r="R49" s="329"/>
      <c r="S49" s="295"/>
      <c r="T49" s="328"/>
      <c r="U49" s="329"/>
      <c r="V49" s="329"/>
      <c r="W49" s="345"/>
      <c r="X49" s="329"/>
      <c r="Y49" s="295"/>
      <c r="Z49" s="328"/>
      <c r="AA49" s="329"/>
      <c r="AB49" s="329"/>
      <c r="AC49" s="345"/>
      <c r="AD49" s="329"/>
      <c r="AE49" s="329"/>
    </row>
    <row r="50" spans="3:31" ht="13.5" customHeight="1">
      <c r="C50" s="329"/>
      <c r="D50" s="329"/>
      <c r="E50" s="345"/>
      <c r="F50" s="363"/>
      <c r="G50" s="295"/>
      <c r="H50" s="328"/>
      <c r="I50" s="329"/>
      <c r="J50" s="329"/>
      <c r="K50" s="345"/>
      <c r="L50" s="329"/>
      <c r="M50" s="295"/>
      <c r="N50" s="328"/>
      <c r="O50" s="329"/>
      <c r="P50" s="329"/>
      <c r="Q50" s="345"/>
      <c r="R50" s="329"/>
      <c r="S50" s="295"/>
      <c r="T50" s="328"/>
      <c r="U50" s="329"/>
      <c r="V50" s="329"/>
      <c r="W50" s="345"/>
      <c r="X50" s="329"/>
      <c r="Y50" s="295"/>
      <c r="Z50" s="328"/>
      <c r="AA50" s="329"/>
      <c r="AB50" s="329"/>
      <c r="AC50" s="345"/>
      <c r="AD50" s="329"/>
      <c r="AE50" s="329"/>
    </row>
    <row r="51" spans="3:31" ht="13.5" customHeight="1">
      <c r="C51" s="329"/>
      <c r="D51" s="329"/>
      <c r="E51" s="345"/>
      <c r="F51" s="363"/>
      <c r="G51" s="295"/>
      <c r="H51" s="328"/>
      <c r="I51" s="329"/>
      <c r="J51" s="329"/>
      <c r="K51" s="345"/>
      <c r="L51" s="329"/>
      <c r="M51" s="295"/>
      <c r="N51" s="328"/>
      <c r="O51" s="329"/>
      <c r="P51" s="329"/>
      <c r="Q51" s="345"/>
      <c r="R51" s="329"/>
      <c r="S51" s="295"/>
      <c r="T51" s="328"/>
      <c r="U51" s="329"/>
      <c r="V51" s="329"/>
      <c r="W51" s="345"/>
      <c r="X51" s="329"/>
      <c r="Y51" s="295"/>
      <c r="Z51" s="328"/>
      <c r="AA51" s="329"/>
      <c r="AB51" s="329"/>
      <c r="AC51" s="345"/>
      <c r="AD51" s="329"/>
      <c r="AE51" s="329"/>
    </row>
    <row r="52" spans="3:31" ht="16.2" customHeight="1">
      <c r="C52" s="329"/>
      <c r="D52" s="329"/>
      <c r="E52" s="345"/>
      <c r="F52" s="363"/>
      <c r="G52" s="295"/>
      <c r="H52" s="328"/>
      <c r="I52" s="329"/>
      <c r="J52" s="329"/>
      <c r="K52" s="345"/>
      <c r="L52" s="329"/>
      <c r="M52" s="295"/>
      <c r="N52" s="328"/>
      <c r="O52" s="329"/>
      <c r="P52" s="329"/>
      <c r="Q52" s="345"/>
      <c r="R52" s="329"/>
      <c r="S52" s="295"/>
      <c r="T52" s="328"/>
      <c r="U52" s="329"/>
      <c r="V52" s="329"/>
      <c r="W52" s="345"/>
      <c r="X52" s="329"/>
      <c r="Y52" s="295"/>
      <c r="Z52" s="328"/>
      <c r="AA52" s="329"/>
      <c r="AB52" s="329"/>
      <c r="AC52" s="345"/>
      <c r="AD52" s="329"/>
      <c r="AE52" s="329"/>
    </row>
    <row r="53" spans="3:31" ht="16.2" customHeight="1">
      <c r="C53" s="329"/>
      <c r="D53" s="329"/>
      <c r="E53" s="345"/>
      <c r="F53" s="363"/>
      <c r="G53" s="295"/>
      <c r="H53" s="328"/>
      <c r="I53" s="329"/>
      <c r="J53" s="329"/>
      <c r="K53" s="345"/>
      <c r="L53" s="329"/>
      <c r="M53" s="295"/>
      <c r="N53" s="328"/>
      <c r="O53" s="329"/>
      <c r="P53" s="329"/>
      <c r="Q53" s="345"/>
      <c r="R53" s="329"/>
      <c r="S53" s="295"/>
      <c r="T53" s="328"/>
      <c r="U53" s="329"/>
      <c r="V53" s="329"/>
      <c r="W53" s="345"/>
      <c r="X53" s="329"/>
      <c r="Y53" s="295"/>
      <c r="Z53" s="328"/>
      <c r="AA53" s="329"/>
      <c r="AB53" s="329"/>
      <c r="AC53" s="345"/>
      <c r="AD53" s="329"/>
      <c r="AE53" s="329"/>
    </row>
    <row r="54" spans="3:31" ht="16.2" customHeight="1">
      <c r="C54" s="329"/>
      <c r="D54" s="329"/>
      <c r="E54" s="345"/>
      <c r="F54" s="363"/>
      <c r="G54" s="295"/>
      <c r="H54" s="328"/>
      <c r="I54" s="329"/>
      <c r="J54" s="329"/>
      <c r="K54" s="345"/>
      <c r="L54" s="329"/>
      <c r="M54" s="295"/>
      <c r="N54" s="328"/>
      <c r="O54" s="329"/>
      <c r="P54" s="329"/>
      <c r="Q54" s="345"/>
      <c r="R54" s="329"/>
      <c r="S54" s="295"/>
      <c r="T54" s="328"/>
      <c r="U54" s="329"/>
      <c r="V54" s="329"/>
      <c r="W54" s="345"/>
      <c r="X54" s="329"/>
      <c r="Y54" s="295"/>
      <c r="Z54" s="328"/>
      <c r="AA54" s="329"/>
      <c r="AB54" s="329"/>
      <c r="AC54" s="345"/>
      <c r="AD54" s="329"/>
      <c r="AE54" s="329"/>
    </row>
    <row r="55" spans="3:31" ht="16.2" customHeight="1">
      <c r="C55" s="329"/>
      <c r="D55" s="329"/>
      <c r="E55" s="345"/>
      <c r="F55" s="363"/>
      <c r="G55" s="295"/>
      <c r="H55" s="328"/>
      <c r="I55" s="329"/>
      <c r="J55" s="329"/>
      <c r="K55" s="345"/>
      <c r="L55" s="329"/>
      <c r="M55" s="295"/>
      <c r="N55" s="328"/>
      <c r="O55" s="329"/>
      <c r="P55" s="329"/>
      <c r="Q55" s="345"/>
      <c r="R55" s="329"/>
      <c r="S55" s="295"/>
      <c r="T55" s="328"/>
      <c r="U55" s="329"/>
      <c r="V55" s="329"/>
      <c r="W55" s="345"/>
      <c r="X55" s="329"/>
      <c r="Y55" s="295"/>
      <c r="Z55" s="328"/>
      <c r="AA55" s="329"/>
      <c r="AB55" s="329"/>
      <c r="AC55" s="345"/>
      <c r="AD55" s="329"/>
      <c r="AE55" s="329"/>
    </row>
    <row r="56" spans="3:31" ht="16.2" customHeight="1">
      <c r="C56" s="329"/>
      <c r="D56" s="329"/>
      <c r="E56" s="345"/>
      <c r="F56" s="363"/>
      <c r="G56" s="295"/>
      <c r="H56" s="328"/>
      <c r="I56" s="329"/>
      <c r="J56" s="329"/>
      <c r="K56" s="345"/>
      <c r="L56" s="329"/>
      <c r="M56" s="295"/>
      <c r="N56" s="328"/>
      <c r="O56" s="329"/>
      <c r="P56" s="329"/>
      <c r="Q56" s="345"/>
      <c r="R56" s="329"/>
      <c r="S56" s="295"/>
      <c r="T56" s="328"/>
      <c r="U56" s="329"/>
      <c r="V56" s="329"/>
      <c r="W56" s="345"/>
      <c r="X56" s="329"/>
      <c r="Y56" s="295"/>
      <c r="Z56" s="328"/>
      <c r="AA56" s="329"/>
      <c r="AB56" s="329"/>
      <c r="AC56" s="345"/>
      <c r="AD56" s="329"/>
      <c r="AE56" s="329"/>
    </row>
    <row r="57" spans="3:31" ht="16.2" customHeight="1">
      <c r="C57" s="329"/>
      <c r="D57" s="329"/>
      <c r="E57" s="345"/>
      <c r="F57" s="363"/>
      <c r="G57" s="295"/>
      <c r="H57" s="328"/>
      <c r="I57" s="329"/>
      <c r="J57" s="329"/>
      <c r="K57" s="345"/>
      <c r="L57" s="329"/>
      <c r="M57" s="295"/>
      <c r="N57" s="328"/>
      <c r="O57" s="329"/>
      <c r="P57" s="329"/>
      <c r="Q57" s="345"/>
      <c r="R57" s="329"/>
      <c r="S57" s="295"/>
      <c r="T57" s="328"/>
      <c r="U57" s="329"/>
      <c r="V57" s="329"/>
      <c r="W57" s="345"/>
      <c r="X57" s="329"/>
      <c r="Y57" s="295"/>
      <c r="Z57" s="328"/>
      <c r="AA57" s="329"/>
      <c r="AB57" s="329"/>
      <c r="AC57" s="345"/>
      <c r="AD57" s="329"/>
      <c r="AE57" s="329"/>
    </row>
    <row r="58" spans="3:31" ht="16.2" customHeight="1">
      <c r="C58" s="329"/>
      <c r="D58" s="329"/>
      <c r="E58" s="345"/>
      <c r="F58" s="363"/>
      <c r="G58" s="295"/>
      <c r="H58" s="328"/>
      <c r="I58" s="329"/>
      <c r="J58" s="329"/>
      <c r="K58" s="345"/>
      <c r="L58" s="329"/>
      <c r="M58" s="295"/>
      <c r="N58" s="328"/>
      <c r="O58" s="329"/>
      <c r="P58" s="329"/>
      <c r="Q58" s="345"/>
      <c r="R58" s="329"/>
      <c r="S58" s="295"/>
      <c r="T58" s="328"/>
      <c r="U58" s="329"/>
      <c r="V58" s="329"/>
      <c r="W58" s="345"/>
      <c r="X58" s="329"/>
      <c r="Y58" s="295"/>
      <c r="Z58" s="328"/>
      <c r="AA58" s="329"/>
      <c r="AB58" s="329"/>
      <c r="AC58" s="345"/>
      <c r="AD58" s="329"/>
      <c r="AE58" s="329"/>
    </row>
    <row r="59" spans="3:31" ht="16.2" customHeight="1">
      <c r="C59" s="329"/>
      <c r="D59" s="329"/>
      <c r="E59" s="345"/>
      <c r="F59" s="363"/>
      <c r="G59" s="295"/>
      <c r="H59" s="328"/>
      <c r="I59" s="329"/>
      <c r="J59" s="329"/>
      <c r="K59" s="345"/>
      <c r="L59" s="329"/>
      <c r="M59" s="295"/>
      <c r="N59" s="328"/>
      <c r="O59" s="329"/>
      <c r="P59" s="329"/>
      <c r="Q59" s="345"/>
      <c r="R59" s="329"/>
      <c r="S59" s="295"/>
      <c r="T59" s="328"/>
      <c r="U59" s="329"/>
      <c r="V59" s="329"/>
      <c r="W59" s="345"/>
      <c r="X59" s="329"/>
      <c r="Y59" s="295"/>
      <c r="Z59" s="328"/>
      <c r="AA59" s="329"/>
      <c r="AB59" s="329"/>
      <c r="AC59" s="345"/>
      <c r="AD59" s="329"/>
      <c r="AE59" s="329"/>
    </row>
    <row r="60" spans="3:31" ht="16.2" customHeight="1">
      <c r="C60" s="329"/>
      <c r="D60" s="329"/>
      <c r="E60" s="345"/>
      <c r="F60" s="363"/>
      <c r="G60" s="295"/>
      <c r="H60" s="328"/>
      <c r="I60" s="329"/>
      <c r="J60" s="329"/>
      <c r="K60" s="345"/>
      <c r="L60" s="329"/>
      <c r="M60" s="295"/>
      <c r="N60" s="328"/>
      <c r="O60" s="329"/>
      <c r="P60" s="329"/>
      <c r="Q60" s="345"/>
      <c r="R60" s="329"/>
      <c r="S60" s="295"/>
      <c r="T60" s="328"/>
      <c r="U60" s="329"/>
      <c r="V60" s="329"/>
      <c r="W60" s="345"/>
      <c r="X60" s="329"/>
      <c r="Y60" s="295"/>
      <c r="Z60" s="328"/>
      <c r="AA60" s="329"/>
      <c r="AB60" s="329"/>
      <c r="AC60" s="345"/>
      <c r="AD60" s="329"/>
      <c r="AE60" s="329"/>
    </row>
    <row r="61" spans="3:31" ht="16.2" customHeight="1">
      <c r="C61" s="329"/>
      <c r="D61" s="329"/>
      <c r="E61" s="345"/>
      <c r="F61" s="363"/>
      <c r="G61" s="295"/>
      <c r="H61" s="328"/>
      <c r="I61" s="329"/>
      <c r="J61" s="329"/>
      <c r="K61" s="345"/>
      <c r="L61" s="329"/>
      <c r="M61" s="295"/>
      <c r="N61" s="328"/>
      <c r="O61" s="329"/>
      <c r="P61" s="329"/>
      <c r="Q61" s="345"/>
      <c r="R61" s="329"/>
      <c r="S61" s="295"/>
      <c r="T61" s="328"/>
      <c r="U61" s="329"/>
      <c r="V61" s="329"/>
      <c r="W61" s="345"/>
      <c r="X61" s="329"/>
      <c r="Y61" s="295"/>
      <c r="Z61" s="328"/>
      <c r="AA61" s="329"/>
      <c r="AB61" s="329"/>
      <c r="AC61" s="345"/>
      <c r="AD61" s="329"/>
      <c r="AE61" s="329"/>
    </row>
    <row r="62" spans="3:31" ht="16.2" customHeight="1">
      <c r="C62" s="329"/>
      <c r="D62" s="329"/>
      <c r="E62" s="345"/>
      <c r="F62" s="363"/>
      <c r="G62" s="295"/>
      <c r="H62" s="328"/>
      <c r="I62" s="329"/>
      <c r="J62" s="329"/>
      <c r="K62" s="345"/>
      <c r="L62" s="329"/>
      <c r="M62" s="295"/>
      <c r="N62" s="328"/>
      <c r="O62" s="329"/>
      <c r="P62" s="329"/>
      <c r="Q62" s="345"/>
      <c r="R62" s="329"/>
      <c r="S62" s="295"/>
      <c r="T62" s="328"/>
      <c r="U62" s="329"/>
      <c r="V62" s="329"/>
      <c r="W62" s="345"/>
      <c r="X62" s="329"/>
      <c r="Y62" s="295"/>
      <c r="Z62" s="328"/>
      <c r="AA62" s="329"/>
      <c r="AB62" s="329"/>
      <c r="AC62" s="345"/>
      <c r="AD62" s="329"/>
      <c r="AE62" s="329"/>
    </row>
    <row r="63" spans="3:31" ht="16.2" customHeight="1">
      <c r="C63" s="329"/>
      <c r="D63" s="329"/>
      <c r="E63" s="345"/>
      <c r="F63" s="363"/>
      <c r="G63" s="295"/>
      <c r="H63" s="328"/>
      <c r="I63" s="329"/>
      <c r="J63" s="329"/>
      <c r="K63" s="345"/>
      <c r="L63" s="329"/>
      <c r="M63" s="295"/>
      <c r="N63" s="328"/>
      <c r="O63" s="329"/>
      <c r="P63" s="329"/>
      <c r="Q63" s="345"/>
      <c r="R63" s="329"/>
      <c r="S63" s="295"/>
      <c r="T63" s="328"/>
      <c r="U63" s="329"/>
      <c r="V63" s="329"/>
      <c r="W63" s="345"/>
      <c r="X63" s="329"/>
      <c r="Y63" s="295"/>
      <c r="Z63" s="328"/>
      <c r="AA63" s="329"/>
      <c r="AB63" s="329"/>
      <c r="AC63" s="345"/>
      <c r="AD63" s="329"/>
      <c r="AE63" s="329"/>
    </row>
    <row r="64" spans="3:31" ht="16.2" customHeight="1">
      <c r="C64" s="329"/>
      <c r="D64" s="329"/>
      <c r="E64" s="345"/>
      <c r="F64" s="363"/>
      <c r="G64" s="295"/>
      <c r="H64" s="328"/>
      <c r="I64" s="329"/>
      <c r="J64" s="329"/>
      <c r="K64" s="345"/>
      <c r="L64" s="329"/>
      <c r="M64" s="295"/>
      <c r="N64" s="328"/>
      <c r="O64" s="329"/>
      <c r="P64" s="329"/>
      <c r="Q64" s="345"/>
      <c r="R64" s="329"/>
      <c r="S64" s="295"/>
      <c r="T64" s="328"/>
      <c r="U64" s="329"/>
      <c r="V64" s="329"/>
      <c r="W64" s="345"/>
      <c r="X64" s="329"/>
      <c r="Y64" s="295"/>
      <c r="Z64" s="328"/>
      <c r="AA64" s="329"/>
      <c r="AB64" s="329"/>
      <c r="AC64" s="345"/>
      <c r="AD64" s="329"/>
      <c r="AE64" s="329"/>
    </row>
    <row r="65" spans="3:31" ht="16.2" customHeight="1">
      <c r="C65" s="329"/>
      <c r="D65" s="329"/>
      <c r="E65" s="345"/>
      <c r="F65" s="363"/>
      <c r="G65" s="295"/>
      <c r="H65" s="328"/>
      <c r="I65" s="329"/>
      <c r="J65" s="329"/>
      <c r="K65" s="345"/>
      <c r="L65" s="329"/>
      <c r="M65" s="295"/>
      <c r="N65" s="328"/>
      <c r="O65" s="329"/>
      <c r="P65" s="329"/>
      <c r="Q65" s="345"/>
      <c r="R65" s="329"/>
      <c r="S65" s="295"/>
      <c r="T65" s="328"/>
      <c r="U65" s="329"/>
      <c r="V65" s="329"/>
      <c r="W65" s="345"/>
      <c r="X65" s="329"/>
      <c r="Y65" s="295"/>
      <c r="Z65" s="328"/>
      <c r="AA65" s="329"/>
      <c r="AB65" s="329"/>
      <c r="AC65" s="345"/>
      <c r="AD65" s="329"/>
      <c r="AE65" s="329"/>
    </row>
    <row r="66" spans="3:31" ht="16.2" customHeight="1">
      <c r="C66" s="329"/>
      <c r="D66" s="329"/>
      <c r="E66" s="345"/>
      <c r="F66" s="363"/>
      <c r="G66" s="295"/>
      <c r="H66" s="328"/>
      <c r="I66" s="329"/>
      <c r="J66" s="329"/>
      <c r="K66" s="345"/>
      <c r="L66" s="329"/>
      <c r="M66" s="295"/>
      <c r="N66" s="328"/>
      <c r="O66" s="329"/>
      <c r="P66" s="329"/>
      <c r="Q66" s="345"/>
      <c r="R66" s="329"/>
      <c r="S66" s="295"/>
      <c r="T66" s="328"/>
      <c r="U66" s="329"/>
      <c r="V66" s="329"/>
      <c r="W66" s="345"/>
      <c r="X66" s="329"/>
      <c r="Y66" s="295"/>
      <c r="Z66" s="328"/>
      <c r="AA66" s="329"/>
      <c r="AB66" s="329"/>
      <c r="AC66" s="345"/>
      <c r="AD66" s="329"/>
      <c r="AE66" s="329"/>
    </row>
    <row r="67" spans="3:31" ht="16.2" customHeight="1">
      <c r="C67" s="329"/>
      <c r="D67" s="329"/>
      <c r="E67" s="345"/>
      <c r="F67" s="363"/>
      <c r="G67" s="295"/>
      <c r="H67" s="328"/>
      <c r="I67" s="329"/>
      <c r="J67" s="329"/>
      <c r="K67" s="345"/>
      <c r="L67" s="329"/>
      <c r="M67" s="295"/>
      <c r="N67" s="328"/>
      <c r="O67" s="329"/>
      <c r="P67" s="329"/>
      <c r="Q67" s="345"/>
      <c r="R67" s="329"/>
      <c r="S67" s="295"/>
      <c r="T67" s="328"/>
      <c r="U67" s="329"/>
      <c r="V67" s="329"/>
      <c r="W67" s="345"/>
      <c r="X67" s="329"/>
      <c r="Y67" s="295"/>
      <c r="Z67" s="328"/>
      <c r="AA67" s="329"/>
      <c r="AB67" s="329"/>
      <c r="AC67" s="345"/>
      <c r="AD67" s="329"/>
      <c r="AE67" s="329"/>
    </row>
    <row r="68" spans="3:31" ht="16.2" customHeight="1">
      <c r="C68" s="329"/>
      <c r="D68" s="329"/>
      <c r="E68" s="345"/>
      <c r="F68" s="363"/>
      <c r="G68" s="295"/>
      <c r="H68" s="328"/>
      <c r="I68" s="329"/>
      <c r="J68" s="329"/>
      <c r="K68" s="345"/>
      <c r="L68" s="329"/>
      <c r="M68" s="295"/>
      <c r="N68" s="328"/>
      <c r="O68" s="329"/>
      <c r="P68" s="329"/>
      <c r="Q68" s="345"/>
      <c r="R68" s="329"/>
      <c r="S68" s="295"/>
      <c r="T68" s="328"/>
      <c r="U68" s="329"/>
      <c r="V68" s="329"/>
      <c r="W68" s="345"/>
      <c r="X68" s="329"/>
      <c r="Y68" s="295"/>
      <c r="Z68" s="328"/>
      <c r="AA68" s="329"/>
      <c r="AB68" s="329"/>
      <c r="AC68" s="345"/>
      <c r="AD68" s="329"/>
      <c r="AE68" s="329"/>
    </row>
    <row r="69" spans="3:31" ht="16.2" customHeight="1">
      <c r="C69" s="329"/>
      <c r="D69" s="329"/>
      <c r="E69" s="345"/>
      <c r="F69" s="363"/>
      <c r="G69" s="295"/>
      <c r="H69" s="328"/>
      <c r="I69" s="329"/>
      <c r="J69" s="329"/>
      <c r="K69" s="345"/>
      <c r="L69" s="329"/>
      <c r="M69" s="295"/>
      <c r="N69" s="328"/>
      <c r="O69" s="329"/>
      <c r="P69" s="329"/>
      <c r="Q69" s="345"/>
      <c r="R69" s="329"/>
      <c r="S69" s="295"/>
      <c r="T69" s="328"/>
      <c r="U69" s="329"/>
      <c r="V69" s="329"/>
      <c r="W69" s="345"/>
      <c r="X69" s="329"/>
      <c r="Y69" s="295"/>
      <c r="Z69" s="328"/>
      <c r="AA69" s="329"/>
      <c r="AB69" s="329"/>
      <c r="AC69" s="345"/>
      <c r="AD69" s="329"/>
      <c r="AE69" s="329"/>
    </row>
    <row r="70" spans="3:31" ht="16.2" customHeight="1">
      <c r="C70" s="329"/>
      <c r="D70" s="329"/>
      <c r="E70" s="345"/>
      <c r="F70" s="363"/>
      <c r="G70" s="295"/>
      <c r="H70" s="328"/>
      <c r="I70" s="329"/>
      <c r="J70" s="329"/>
      <c r="K70" s="345"/>
      <c r="L70" s="329"/>
      <c r="M70" s="295"/>
      <c r="N70" s="328"/>
      <c r="O70" s="329"/>
      <c r="P70" s="329"/>
      <c r="Q70" s="345"/>
      <c r="R70" s="329"/>
      <c r="S70" s="295"/>
      <c r="T70" s="328"/>
      <c r="U70" s="329"/>
      <c r="V70" s="329"/>
      <c r="W70" s="345"/>
      <c r="X70" s="329"/>
      <c r="Y70" s="295"/>
      <c r="Z70" s="328"/>
      <c r="AA70" s="329"/>
      <c r="AB70" s="329"/>
      <c r="AC70" s="345"/>
      <c r="AD70" s="329"/>
      <c r="AE70" s="329"/>
    </row>
    <row r="71" spans="3:31" ht="16.2" customHeight="1">
      <c r="C71" s="329"/>
      <c r="D71" s="329"/>
      <c r="E71" s="345"/>
      <c r="F71" s="363"/>
      <c r="G71" s="295"/>
      <c r="H71" s="328"/>
      <c r="I71" s="329"/>
      <c r="J71" s="329"/>
      <c r="K71" s="345"/>
      <c r="L71" s="329"/>
      <c r="M71" s="295"/>
      <c r="N71" s="328"/>
      <c r="O71" s="329"/>
      <c r="P71" s="329"/>
      <c r="Q71" s="345"/>
      <c r="R71" s="329"/>
      <c r="S71" s="295"/>
      <c r="T71" s="328"/>
      <c r="U71" s="329"/>
      <c r="V71" s="329"/>
      <c r="W71" s="345"/>
      <c r="X71" s="329"/>
      <c r="Y71" s="295"/>
      <c r="Z71" s="328"/>
      <c r="AA71" s="329"/>
      <c r="AB71" s="329"/>
      <c r="AC71" s="345"/>
      <c r="AD71" s="329"/>
      <c r="AE71" s="329"/>
    </row>
    <row r="72" spans="3:31" ht="16.2" customHeight="1">
      <c r="C72" s="329"/>
      <c r="D72" s="329"/>
      <c r="E72" s="345"/>
      <c r="F72" s="363"/>
      <c r="G72" s="295"/>
      <c r="H72" s="328"/>
      <c r="I72" s="329"/>
      <c r="J72" s="329"/>
      <c r="K72" s="345"/>
      <c r="L72" s="329"/>
      <c r="M72" s="295"/>
      <c r="N72" s="328"/>
      <c r="O72" s="329"/>
      <c r="P72" s="329"/>
      <c r="Q72" s="345"/>
      <c r="R72" s="329"/>
      <c r="S72" s="295"/>
      <c r="T72" s="328"/>
      <c r="U72" s="329"/>
      <c r="V72" s="329"/>
      <c r="W72" s="345"/>
      <c r="X72" s="329"/>
      <c r="Y72" s="295"/>
      <c r="Z72" s="328"/>
      <c r="AA72" s="329"/>
      <c r="AB72" s="329"/>
      <c r="AC72" s="345"/>
      <c r="AD72" s="329"/>
      <c r="AE72" s="329"/>
    </row>
    <row r="73" spans="3:31" ht="16.2" customHeight="1">
      <c r="C73" s="329"/>
      <c r="D73" s="329"/>
      <c r="E73" s="345"/>
      <c r="F73" s="363"/>
      <c r="G73" s="295"/>
      <c r="H73" s="328"/>
      <c r="I73" s="329"/>
      <c r="J73" s="329"/>
      <c r="K73" s="345"/>
      <c r="L73" s="329"/>
      <c r="M73" s="295"/>
      <c r="N73" s="328"/>
      <c r="O73" s="329"/>
      <c r="P73" s="329"/>
      <c r="Q73" s="345"/>
      <c r="R73" s="329"/>
      <c r="S73" s="295"/>
      <c r="T73" s="328"/>
      <c r="U73" s="329"/>
      <c r="V73" s="329"/>
      <c r="W73" s="345"/>
      <c r="X73" s="329"/>
      <c r="Y73" s="295"/>
      <c r="Z73" s="328"/>
      <c r="AA73" s="329"/>
      <c r="AB73" s="329"/>
      <c r="AC73" s="345"/>
      <c r="AD73" s="329"/>
      <c r="AE73" s="329"/>
    </row>
    <row r="74" spans="3:31" ht="16.2" customHeight="1">
      <c r="C74" s="329"/>
      <c r="D74" s="329"/>
      <c r="E74" s="345"/>
      <c r="F74" s="363"/>
      <c r="G74" s="295"/>
      <c r="H74" s="328"/>
      <c r="I74" s="329"/>
      <c r="J74" s="329"/>
      <c r="K74" s="345"/>
      <c r="L74" s="329"/>
      <c r="M74" s="295"/>
      <c r="N74" s="328"/>
      <c r="O74" s="329"/>
      <c r="P74" s="329"/>
      <c r="Q74" s="345"/>
      <c r="R74" s="329"/>
      <c r="S74" s="295"/>
      <c r="T74" s="328"/>
      <c r="U74" s="329"/>
      <c r="V74" s="329"/>
      <c r="W74" s="345"/>
      <c r="X74" s="329"/>
      <c r="Y74" s="295"/>
      <c r="Z74" s="328"/>
      <c r="AA74" s="329"/>
      <c r="AB74" s="329"/>
      <c r="AC74" s="345"/>
      <c r="AD74" s="329"/>
      <c r="AE74" s="329"/>
    </row>
    <row r="75" spans="3:31" ht="16.2" customHeight="1">
      <c r="C75" s="329"/>
      <c r="D75" s="329"/>
      <c r="E75" s="345"/>
      <c r="F75" s="363"/>
      <c r="G75" s="295"/>
      <c r="H75" s="328"/>
      <c r="I75" s="329"/>
      <c r="J75" s="329"/>
      <c r="K75" s="345"/>
      <c r="L75" s="329"/>
      <c r="M75" s="295"/>
      <c r="N75" s="328"/>
      <c r="O75" s="329"/>
      <c r="P75" s="329"/>
      <c r="Q75" s="345"/>
      <c r="R75" s="329"/>
      <c r="S75" s="295"/>
      <c r="T75" s="328"/>
      <c r="U75" s="329"/>
      <c r="V75" s="329"/>
      <c r="W75" s="345"/>
      <c r="X75" s="329"/>
      <c r="Y75" s="295"/>
      <c r="Z75" s="328"/>
      <c r="AA75" s="329"/>
      <c r="AB75" s="329"/>
      <c r="AC75" s="345"/>
      <c r="AD75" s="329"/>
      <c r="AE75" s="329"/>
    </row>
    <row r="76" spans="3:31" ht="16.2" customHeight="1">
      <c r="C76" s="329"/>
      <c r="D76" s="329"/>
      <c r="E76" s="345"/>
      <c r="F76" s="363"/>
      <c r="G76" s="295"/>
      <c r="H76" s="328"/>
      <c r="I76" s="329"/>
      <c r="J76" s="329"/>
      <c r="K76" s="345"/>
      <c r="L76" s="329"/>
      <c r="M76" s="295"/>
      <c r="N76" s="328"/>
      <c r="O76" s="329"/>
      <c r="P76" s="329"/>
      <c r="Q76" s="345"/>
      <c r="R76" s="329"/>
      <c r="S76" s="295"/>
      <c r="T76" s="328"/>
      <c r="U76" s="329"/>
      <c r="V76" s="329"/>
      <c r="W76" s="345"/>
      <c r="X76" s="329"/>
      <c r="Y76" s="295"/>
      <c r="Z76" s="328"/>
      <c r="AA76" s="329"/>
      <c r="AB76" s="329"/>
      <c r="AC76" s="345"/>
      <c r="AD76" s="329"/>
      <c r="AE76" s="329"/>
    </row>
    <row r="77" spans="3:31" ht="16.2" customHeight="1">
      <c r="C77" s="329"/>
      <c r="D77" s="329"/>
      <c r="E77" s="345"/>
      <c r="F77" s="363"/>
      <c r="G77" s="295"/>
      <c r="H77" s="328"/>
      <c r="I77" s="329"/>
      <c r="J77" s="329"/>
      <c r="K77" s="345"/>
      <c r="L77" s="329"/>
      <c r="M77" s="295"/>
      <c r="N77" s="328"/>
      <c r="O77" s="329"/>
      <c r="P77" s="329"/>
      <c r="Q77" s="345"/>
      <c r="R77" s="329"/>
      <c r="S77" s="295"/>
      <c r="T77" s="328"/>
      <c r="U77" s="329"/>
      <c r="V77" s="329"/>
      <c r="W77" s="345"/>
      <c r="X77" s="329"/>
      <c r="Y77" s="295"/>
      <c r="Z77" s="328"/>
      <c r="AA77" s="329"/>
      <c r="AB77" s="329"/>
      <c r="AC77" s="345"/>
      <c r="AD77" s="329"/>
      <c r="AE77" s="329"/>
    </row>
    <row r="78" spans="3:31" ht="16.2" customHeight="1">
      <c r="C78" s="329"/>
      <c r="D78" s="329"/>
      <c r="E78" s="345"/>
      <c r="F78" s="363"/>
      <c r="G78" s="295"/>
      <c r="H78" s="328"/>
      <c r="I78" s="329"/>
      <c r="J78" s="329"/>
      <c r="K78" s="345"/>
      <c r="L78" s="329"/>
      <c r="M78" s="295"/>
      <c r="N78" s="328"/>
      <c r="O78" s="329"/>
      <c r="P78" s="329"/>
      <c r="Q78" s="345"/>
      <c r="R78" s="329"/>
      <c r="S78" s="295"/>
      <c r="T78" s="328"/>
      <c r="U78" s="329"/>
      <c r="V78" s="329"/>
      <c r="W78" s="345"/>
      <c r="X78" s="329"/>
      <c r="Y78" s="295"/>
      <c r="Z78" s="328"/>
      <c r="AA78" s="329"/>
      <c r="AB78" s="329"/>
      <c r="AC78" s="345"/>
      <c r="AD78" s="329"/>
      <c r="AE78" s="329"/>
    </row>
    <row r="79" spans="3:31" ht="16.2" customHeight="1">
      <c r="C79" s="329"/>
      <c r="D79" s="329"/>
      <c r="E79" s="345"/>
      <c r="F79" s="363"/>
      <c r="G79" s="295"/>
      <c r="H79" s="328"/>
      <c r="I79" s="329"/>
      <c r="J79" s="329"/>
      <c r="K79" s="345"/>
      <c r="L79" s="329"/>
      <c r="M79" s="295"/>
      <c r="N79" s="328"/>
      <c r="O79" s="329"/>
      <c r="P79" s="329"/>
      <c r="Q79" s="345"/>
      <c r="R79" s="329"/>
      <c r="S79" s="295"/>
      <c r="T79" s="328"/>
      <c r="U79" s="329"/>
      <c r="V79" s="329"/>
      <c r="W79" s="345"/>
      <c r="X79" s="329"/>
      <c r="Y79" s="295"/>
      <c r="Z79" s="328"/>
      <c r="AA79" s="329"/>
      <c r="AB79" s="329"/>
      <c r="AC79" s="345"/>
      <c r="AD79" s="329"/>
      <c r="AE79" s="329"/>
    </row>
  </sheetData>
  <sheetProtection formatCells="0"/>
  <mergeCells count="14">
    <mergeCell ref="C2:F3"/>
    <mergeCell ref="D5:L6"/>
    <mergeCell ref="W5:X5"/>
    <mergeCell ref="P5:V6"/>
    <mergeCell ref="AA5:AC6"/>
    <mergeCell ref="D7:L8"/>
    <mergeCell ref="C10:F10"/>
    <mergeCell ref="AA10:AD10"/>
    <mergeCell ref="I10:L10"/>
    <mergeCell ref="U10:X10"/>
    <mergeCell ref="W7:X7"/>
    <mergeCell ref="AA7:AB8"/>
    <mergeCell ref="P7:Q8"/>
    <mergeCell ref="O10:R10"/>
  </mergeCells>
  <phoneticPr fontId="2"/>
  <conditionalFormatting sqref="F13:F20 F27:F32">
    <cfRule type="cellIs" dxfId="76" priority="11" operator="greaterThan">
      <formula>D13</formula>
    </cfRule>
  </conditionalFormatting>
  <conditionalFormatting sqref="L13:L18">
    <cfRule type="cellIs" dxfId="75" priority="10" operator="greaterThan">
      <formula>J13</formula>
    </cfRule>
  </conditionalFormatting>
  <conditionalFormatting sqref="R13:R15">
    <cfRule type="cellIs" dxfId="74" priority="9" operator="greaterThan">
      <formula>P13</formula>
    </cfRule>
  </conditionalFormatting>
  <conditionalFormatting sqref="X13:X17">
    <cfRule type="cellIs" dxfId="73" priority="8" operator="greaterThan">
      <formula>V13</formula>
    </cfRule>
  </conditionalFormatting>
  <conditionalFormatting sqref="L27">
    <cfRule type="cellIs" dxfId="72" priority="6" operator="greaterThan">
      <formula>J27</formula>
    </cfRule>
  </conditionalFormatting>
  <conditionalFormatting sqref="R27">
    <cfRule type="cellIs" dxfId="71" priority="5" operator="greaterThan">
      <formula>P27</formula>
    </cfRule>
  </conditionalFormatting>
  <conditionalFormatting sqref="X27:X29">
    <cfRule type="cellIs" dxfId="70" priority="4" operator="greaterThan">
      <formula>V27</formula>
    </cfRule>
  </conditionalFormatting>
  <conditionalFormatting sqref="AD27">
    <cfRule type="cellIs" dxfId="69" priority="3" operator="greaterThan">
      <formula>AB27</formula>
    </cfRule>
  </conditionalFormatting>
  <hyperlinks>
    <hyperlink ref="C2:F3" location="提案表紙!A1" display="兵庫県折込資料表　" xr:uid="{00000000-0004-0000-0A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0" orientation="landscape" horizontalDpi="300" verticalDpi="300" r:id="rId1"/>
  <headerFooter alignWithMargins="0">
    <oddFooter>&amp;L北区・長田区&amp;RＰ－０７／２３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F6F6F6"/>
    <pageSetUpPr fitToPage="1"/>
  </sheetPr>
  <dimension ref="A1:AE85"/>
  <sheetViews>
    <sheetView showZeros="0" topLeftCell="C2" zoomScaleNormal="100" workbookViewId="0">
      <selection activeCell="C2" sqref="C2:F3"/>
    </sheetView>
  </sheetViews>
  <sheetFormatPr defaultRowHeight="13.2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33203125" customWidth="1"/>
    <col min="6" max="6" width="8.77734375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customWidth="1"/>
    <col min="30" max="30" width="8.77734375" customWidth="1"/>
  </cols>
  <sheetData>
    <row r="1" spans="1:31" ht="14.1" hidden="1" customHeight="1">
      <c r="A1" s="166" t="s">
        <v>313</v>
      </c>
      <c r="B1" s="167" t="s">
        <v>314</v>
      </c>
      <c r="F1" s="72" t="s">
        <v>315</v>
      </c>
      <c r="G1" s="166" t="s">
        <v>313</v>
      </c>
      <c r="H1" s="167" t="s">
        <v>314</v>
      </c>
      <c r="L1" s="72" t="s">
        <v>315</v>
      </c>
      <c r="M1" s="166" t="s">
        <v>313</v>
      </c>
      <c r="N1" s="167" t="s">
        <v>314</v>
      </c>
      <c r="R1" s="72" t="s">
        <v>315</v>
      </c>
      <c r="S1" s="166" t="s">
        <v>313</v>
      </c>
      <c r="T1" s="167" t="s">
        <v>314</v>
      </c>
      <c r="X1" s="72" t="s">
        <v>315</v>
      </c>
      <c r="Y1" s="166" t="s">
        <v>313</v>
      </c>
      <c r="Z1" s="167" t="s">
        <v>314</v>
      </c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W2" t="s">
        <v>1073</v>
      </c>
      <c r="Y2"/>
      <c r="Z2"/>
    </row>
    <row r="3" spans="1:31" ht="13.2" customHeight="1">
      <c r="C3" s="933"/>
      <c r="D3" s="933"/>
      <c r="E3" s="933"/>
      <c r="F3" s="933"/>
      <c r="I3" s="121" t="s">
        <v>486</v>
      </c>
      <c r="W3" t="s">
        <v>1075</v>
      </c>
      <c r="Y3"/>
      <c r="Z3"/>
    </row>
    <row r="4" spans="1:31" ht="13.2" customHeight="1">
      <c r="C4" t="s">
        <v>341</v>
      </c>
      <c r="I4" s="288">
        <v>45689</v>
      </c>
      <c r="J4" s="284" t="s">
        <v>603</v>
      </c>
      <c r="K4" t="s">
        <v>229</v>
      </c>
      <c r="W4" t="s">
        <v>1072</v>
      </c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295</v>
      </c>
      <c r="P7" s="944">
        <f>提案表紙!H10</f>
        <v>0</v>
      </c>
      <c r="Q7" s="945"/>
      <c r="R7" s="76" t="s">
        <v>162</v>
      </c>
      <c r="T7" s="175"/>
      <c r="U7" s="563">
        <f>SUM(須磨区折込部数+垂水区折込部数)</f>
        <v>0</v>
      </c>
      <c r="V7" s="57"/>
      <c r="W7" s="934" t="s">
        <v>388</v>
      </c>
      <c r="X7" s="935"/>
      <c r="Z7" s="175"/>
      <c r="AA7" s="954" t="s">
        <v>390</v>
      </c>
      <c r="AB7" s="954"/>
      <c r="AC7" s="549" t="s">
        <v>834</v>
      </c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55"/>
      <c r="AB8" s="955"/>
      <c r="AC8" s="553" t="s">
        <v>835</v>
      </c>
      <c r="AD8" s="294" t="s">
        <v>836</v>
      </c>
      <c r="AE8" s="296"/>
    </row>
    <row r="9" spans="1:31" ht="13.2" customHeight="1"/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107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107" t="s">
        <v>72</v>
      </c>
      <c r="O11" s="17" t="s">
        <v>71</v>
      </c>
      <c r="P11" s="31" t="s">
        <v>328</v>
      </c>
      <c r="Q11" s="32" t="s">
        <v>329</v>
      </c>
      <c r="R11" s="107" t="s">
        <v>72</v>
      </c>
      <c r="U11" s="17" t="s">
        <v>71</v>
      </c>
      <c r="V11" s="31" t="s">
        <v>328</v>
      </c>
      <c r="W11" s="32" t="s">
        <v>329</v>
      </c>
      <c r="X11" s="107" t="s">
        <v>72</v>
      </c>
      <c r="AA11" s="17" t="s">
        <v>71</v>
      </c>
      <c r="AB11" s="31" t="s">
        <v>328</v>
      </c>
      <c r="AC11" s="32" t="s">
        <v>329</v>
      </c>
      <c r="AD11" s="107" t="s">
        <v>72</v>
      </c>
      <c r="AE11" s="34" t="s">
        <v>331</v>
      </c>
    </row>
    <row r="12" spans="1:31" ht="16.2" customHeight="1">
      <c r="A12" s="166">
        <v>2</v>
      </c>
      <c r="B12" s="167">
        <v>7</v>
      </c>
      <c r="C12" s="71" t="s">
        <v>87</v>
      </c>
      <c r="D12" s="53" ph="1"/>
      <c r="E12" s="39"/>
      <c r="F12" s="37"/>
      <c r="G12" s="166">
        <v>2</v>
      </c>
      <c r="H12" s="167">
        <v>7</v>
      </c>
      <c r="I12" s="52"/>
      <c r="J12" s="35"/>
      <c r="K12" s="36"/>
      <c r="L12" s="35"/>
      <c r="M12" s="166">
        <v>2</v>
      </c>
      <c r="N12" s="167">
        <v>7</v>
      </c>
      <c r="O12" s="52"/>
      <c r="P12" s="35"/>
      <c r="Q12" s="36"/>
      <c r="R12" s="35"/>
      <c r="S12" s="166">
        <v>2</v>
      </c>
      <c r="T12" s="167">
        <v>7</v>
      </c>
      <c r="U12" s="52"/>
      <c r="V12" s="35"/>
      <c r="W12" s="36"/>
      <c r="X12" s="35"/>
      <c r="Y12" s="166">
        <v>2</v>
      </c>
      <c r="Z12" s="167">
        <v>7</v>
      </c>
      <c r="AA12" s="52"/>
      <c r="AB12" s="35"/>
      <c r="AC12" s="36"/>
      <c r="AD12" s="35"/>
      <c r="AE12" s="37"/>
    </row>
    <row r="13" spans="1:31" ht="16.2" customHeight="1">
      <c r="A13" s="166">
        <v>3</v>
      </c>
      <c r="B13" s="167">
        <v>10701</v>
      </c>
      <c r="C13" s="19" t="s">
        <v>928</v>
      </c>
      <c r="D13" s="240">
        <v>3150</v>
      </c>
      <c r="E13" s="239"/>
      <c r="F13" s="202"/>
      <c r="G13" s="166">
        <v>3</v>
      </c>
      <c r="H13" s="167">
        <v>20705</v>
      </c>
      <c r="I13" s="20" t="s">
        <v>941</v>
      </c>
      <c r="J13" s="229">
        <v>3000</v>
      </c>
      <c r="K13" s="239"/>
      <c r="L13" s="253"/>
      <c r="M13" s="166">
        <v>3</v>
      </c>
      <c r="O13" s="20"/>
      <c r="P13" s="603"/>
      <c r="Q13" s="239"/>
      <c r="R13" s="214"/>
      <c r="S13" s="166">
        <v>3</v>
      </c>
      <c r="T13" s="167">
        <v>40707</v>
      </c>
      <c r="U13" s="20" t="s">
        <v>968</v>
      </c>
      <c r="V13" s="229">
        <v>1500</v>
      </c>
      <c r="W13" s="239"/>
      <c r="X13" s="253"/>
      <c r="Y13" s="166">
        <v>3</v>
      </c>
      <c r="AA13" s="340"/>
      <c r="AB13" s="341"/>
      <c r="AC13" s="239"/>
      <c r="AD13" s="202"/>
      <c r="AE13" s="308"/>
    </row>
    <row r="14" spans="1:31" ht="16.2" customHeight="1">
      <c r="A14" s="166">
        <v>3</v>
      </c>
      <c r="B14" s="167">
        <v>10705</v>
      </c>
      <c r="C14" s="700" t="s">
        <v>1337</v>
      </c>
      <c r="D14" s="229">
        <v>2400</v>
      </c>
      <c r="E14" s="224"/>
      <c r="F14" s="214"/>
      <c r="G14" s="166">
        <v>3</v>
      </c>
      <c r="H14" s="167">
        <v>20713</v>
      </c>
      <c r="I14" s="20" t="s">
        <v>1164</v>
      </c>
      <c r="J14" s="241">
        <v>3350</v>
      </c>
      <c r="K14" s="224"/>
      <c r="L14" s="214"/>
      <c r="M14" s="166">
        <v>3</v>
      </c>
      <c r="O14" s="20"/>
      <c r="P14" s="603"/>
      <c r="Q14" s="224"/>
      <c r="R14" s="214"/>
      <c r="S14" s="166">
        <v>3</v>
      </c>
      <c r="T14" s="167">
        <v>40709</v>
      </c>
      <c r="U14" s="20" t="s">
        <v>201</v>
      </c>
      <c r="V14" s="229">
        <v>1800</v>
      </c>
      <c r="W14" s="224"/>
      <c r="X14" s="214"/>
      <c r="Y14" s="166">
        <v>3</v>
      </c>
      <c r="AA14" s="316"/>
      <c r="AB14" s="223"/>
      <c r="AC14" s="224"/>
      <c r="AD14" s="214"/>
      <c r="AE14" s="309"/>
    </row>
    <row r="15" spans="1:31" ht="16.2" customHeight="1">
      <c r="A15" s="166">
        <v>3</v>
      </c>
      <c r="B15" s="167">
        <v>10713</v>
      </c>
      <c r="C15" s="20" t="s">
        <v>929</v>
      </c>
      <c r="D15" s="229">
        <v>1850</v>
      </c>
      <c r="E15" s="224"/>
      <c r="F15" s="214"/>
      <c r="G15" s="166">
        <v>3</v>
      </c>
      <c r="H15" s="167">
        <v>20715</v>
      </c>
      <c r="I15" s="20" t="s">
        <v>934</v>
      </c>
      <c r="J15" s="229">
        <v>2400</v>
      </c>
      <c r="K15" s="224"/>
      <c r="L15" s="214"/>
      <c r="M15" s="166">
        <v>3</v>
      </c>
      <c r="O15" s="20"/>
      <c r="P15" s="603"/>
      <c r="Q15" s="224"/>
      <c r="R15" s="214"/>
      <c r="S15" s="166">
        <v>3</v>
      </c>
      <c r="T15" s="167">
        <v>40711</v>
      </c>
      <c r="U15" s="20" t="s">
        <v>280</v>
      </c>
      <c r="V15" s="229">
        <v>2800</v>
      </c>
      <c r="W15" s="224"/>
      <c r="X15" s="214"/>
      <c r="Y15" s="166">
        <v>3</v>
      </c>
      <c r="AA15" s="316"/>
      <c r="AB15" s="223"/>
      <c r="AC15" s="224"/>
      <c r="AD15" s="214"/>
      <c r="AE15" s="309"/>
    </row>
    <row r="16" spans="1:31" ht="16.2" customHeight="1">
      <c r="A16" s="166">
        <v>3</v>
      </c>
      <c r="B16" s="167">
        <v>10715</v>
      </c>
      <c r="C16" s="20" t="s">
        <v>542</v>
      </c>
      <c r="D16" s="229">
        <v>2700</v>
      </c>
      <c r="E16" s="224"/>
      <c r="F16" s="214"/>
      <c r="G16" s="166">
        <v>3</v>
      </c>
      <c r="I16" s="20"/>
      <c r="J16" s="229"/>
      <c r="K16" s="224"/>
      <c r="L16" s="214"/>
      <c r="M16" s="166">
        <v>3</v>
      </c>
      <c r="O16" s="20"/>
      <c r="P16" s="603"/>
      <c r="Q16" s="224"/>
      <c r="R16" s="214"/>
      <c r="S16" s="166">
        <v>3</v>
      </c>
      <c r="U16" s="20"/>
      <c r="V16" s="229"/>
      <c r="W16" s="224"/>
      <c r="X16" s="214"/>
      <c r="Y16" s="166">
        <v>3</v>
      </c>
      <c r="AA16" s="316"/>
      <c r="AB16" s="223"/>
      <c r="AC16" s="224"/>
      <c r="AD16" s="214"/>
      <c r="AE16" s="309"/>
    </row>
    <row r="17" spans="1:31" ht="16.2" customHeight="1">
      <c r="A17" s="166">
        <v>3</v>
      </c>
      <c r="B17" s="167">
        <v>10717</v>
      </c>
      <c r="C17" s="20" t="s">
        <v>526</v>
      </c>
      <c r="D17" s="229">
        <v>4150</v>
      </c>
      <c r="E17" s="224"/>
      <c r="F17" s="214"/>
      <c r="G17" s="166">
        <v>3</v>
      </c>
      <c r="I17" s="20"/>
      <c r="J17" s="229"/>
      <c r="K17" s="224"/>
      <c r="L17" s="249"/>
      <c r="M17" s="166">
        <v>3</v>
      </c>
      <c r="O17" s="439"/>
      <c r="P17" s="223"/>
      <c r="Q17" s="224"/>
      <c r="R17" s="214"/>
      <c r="S17" s="166">
        <v>3</v>
      </c>
      <c r="U17" s="20"/>
      <c r="V17" s="785"/>
      <c r="W17" s="224"/>
      <c r="X17" s="214"/>
      <c r="Y17" s="166">
        <v>3</v>
      </c>
      <c r="AA17" s="316"/>
      <c r="AB17" s="223"/>
      <c r="AC17" s="224"/>
      <c r="AD17" s="214"/>
      <c r="AE17" s="309"/>
    </row>
    <row r="18" spans="1:31" ht="16.2" customHeight="1">
      <c r="A18" s="166">
        <v>3</v>
      </c>
      <c r="B18" s="167">
        <v>10719</v>
      </c>
      <c r="C18" s="20" t="s">
        <v>543</v>
      </c>
      <c r="D18" s="229">
        <v>2350</v>
      </c>
      <c r="E18" s="224"/>
      <c r="F18" s="214"/>
      <c r="G18" s="166">
        <v>3</v>
      </c>
      <c r="I18" s="439"/>
      <c r="J18" s="223"/>
      <c r="K18" s="224"/>
      <c r="L18" s="214"/>
      <c r="M18" s="295">
        <v>3</v>
      </c>
      <c r="N18" s="328"/>
      <c r="O18" s="439"/>
      <c r="P18" s="223"/>
      <c r="Q18" s="224"/>
      <c r="R18" s="214"/>
      <c r="S18" s="166">
        <v>3</v>
      </c>
      <c r="U18" s="20"/>
      <c r="V18" s="229"/>
      <c r="W18" s="224"/>
      <c r="X18" s="249"/>
      <c r="Y18" s="166">
        <v>3</v>
      </c>
      <c r="AA18" s="316"/>
      <c r="AB18" s="223"/>
      <c r="AC18" s="224"/>
      <c r="AD18" s="214"/>
      <c r="AE18" s="309"/>
    </row>
    <row r="19" spans="1:31" ht="16.2" customHeight="1">
      <c r="A19" s="166">
        <v>3</v>
      </c>
      <c r="C19" s="20"/>
      <c r="D19" s="603"/>
      <c r="E19" s="224"/>
      <c r="F19" s="214"/>
      <c r="G19" s="166">
        <v>3</v>
      </c>
      <c r="I19" s="439"/>
      <c r="J19" s="567"/>
      <c r="K19" s="224"/>
      <c r="L19" s="214"/>
      <c r="M19" s="295">
        <v>3</v>
      </c>
      <c r="N19" s="328"/>
      <c r="O19" s="439"/>
      <c r="P19" s="223"/>
      <c r="Q19" s="224"/>
      <c r="R19" s="214"/>
      <c r="S19" s="166">
        <v>3</v>
      </c>
      <c r="U19" s="20"/>
      <c r="V19" s="603"/>
      <c r="W19" s="224"/>
      <c r="X19" s="214"/>
      <c r="Y19" s="166">
        <v>3</v>
      </c>
      <c r="AA19" s="316"/>
      <c r="AB19" s="223"/>
      <c r="AC19" s="224"/>
      <c r="AD19" s="214"/>
      <c r="AE19" s="309"/>
    </row>
    <row r="20" spans="1:31" ht="16.2" customHeight="1">
      <c r="A20" s="166">
        <v>3</v>
      </c>
      <c r="C20" s="439"/>
      <c r="D20" s="347"/>
      <c r="E20" s="224"/>
      <c r="F20" s="214"/>
      <c r="G20" s="295">
        <v>3</v>
      </c>
      <c r="H20" s="328"/>
      <c r="I20" s="439"/>
      <c r="J20" s="223"/>
      <c r="K20" s="224"/>
      <c r="L20" s="214"/>
      <c r="M20" s="295">
        <v>3</v>
      </c>
      <c r="N20" s="328"/>
      <c r="O20" s="439"/>
      <c r="P20" s="223"/>
      <c r="Q20" s="224"/>
      <c r="R20" s="214"/>
      <c r="S20" s="295">
        <v>3</v>
      </c>
      <c r="T20" s="328"/>
      <c r="U20" s="439"/>
      <c r="V20" s="223"/>
      <c r="W20" s="224"/>
      <c r="X20" s="214"/>
      <c r="Y20" s="295">
        <v>3</v>
      </c>
      <c r="Z20" s="328"/>
      <c r="AA20" s="316"/>
      <c r="AB20" s="223"/>
      <c r="AC20" s="224"/>
      <c r="AD20" s="214"/>
      <c r="AE20" s="309"/>
    </row>
    <row r="21" spans="1:31" ht="16.2" customHeight="1">
      <c r="A21" s="166">
        <v>3</v>
      </c>
      <c r="C21" s="439"/>
      <c r="D21" s="223"/>
      <c r="E21" s="224"/>
      <c r="F21" s="214"/>
      <c r="G21" s="295">
        <v>3</v>
      </c>
      <c r="H21" s="328"/>
      <c r="I21" s="439"/>
      <c r="J21" s="223"/>
      <c r="K21" s="224"/>
      <c r="L21" s="214"/>
      <c r="M21" s="295">
        <v>3</v>
      </c>
      <c r="N21" s="328"/>
      <c r="O21" s="439"/>
      <c r="P21" s="223"/>
      <c r="Q21" s="224"/>
      <c r="R21" s="214"/>
      <c r="S21" s="295">
        <v>3</v>
      </c>
      <c r="T21" s="328"/>
      <c r="U21" s="439"/>
      <c r="V21" s="223"/>
      <c r="W21" s="224"/>
      <c r="X21" s="214"/>
      <c r="Y21" s="295">
        <v>3</v>
      </c>
      <c r="Z21" s="328"/>
      <c r="AA21" s="316"/>
      <c r="AB21" s="223"/>
      <c r="AC21" s="224"/>
      <c r="AD21" s="214"/>
      <c r="AE21" s="309"/>
    </row>
    <row r="22" spans="1:31" ht="16.2" customHeight="1">
      <c r="A22" s="166">
        <v>3</v>
      </c>
      <c r="C22" s="439"/>
      <c r="D22" s="223"/>
      <c r="E22" s="224"/>
      <c r="F22" s="214"/>
      <c r="G22" s="295">
        <v>3</v>
      </c>
      <c r="H22" s="328"/>
      <c r="I22" s="439"/>
      <c r="J22" s="223"/>
      <c r="K22" s="224"/>
      <c r="L22" s="214"/>
      <c r="M22" s="295">
        <v>3</v>
      </c>
      <c r="N22" s="328"/>
      <c r="O22" s="439"/>
      <c r="P22" s="223"/>
      <c r="Q22" s="224"/>
      <c r="R22" s="214"/>
      <c r="S22" s="295">
        <v>3</v>
      </c>
      <c r="T22" s="328"/>
      <c r="U22" s="439"/>
      <c r="V22" s="223"/>
      <c r="W22" s="224"/>
      <c r="X22" s="214"/>
      <c r="Y22" s="295">
        <v>3</v>
      </c>
      <c r="Z22" s="328"/>
      <c r="AA22" s="316"/>
      <c r="AB22" s="223"/>
      <c r="AC22" s="224"/>
      <c r="AD22" s="214"/>
      <c r="AE22" s="309"/>
    </row>
    <row r="23" spans="1:31" ht="16.2" customHeight="1" thickBot="1">
      <c r="A23" s="166">
        <v>3</v>
      </c>
      <c r="C23" s="439"/>
      <c r="D23" s="323"/>
      <c r="E23" s="226"/>
      <c r="F23" s="216"/>
      <c r="G23" s="295">
        <v>3</v>
      </c>
      <c r="H23" s="328"/>
      <c r="I23" s="439"/>
      <c r="J23" s="323"/>
      <c r="K23" s="226"/>
      <c r="L23" s="216"/>
      <c r="M23" s="295">
        <v>3</v>
      </c>
      <c r="N23" s="328"/>
      <c r="O23" s="439"/>
      <c r="P23" s="323"/>
      <c r="Q23" s="226"/>
      <c r="R23" s="216"/>
      <c r="S23" s="295">
        <v>3</v>
      </c>
      <c r="T23" s="328"/>
      <c r="U23" s="439"/>
      <c r="V23" s="323"/>
      <c r="W23" s="226"/>
      <c r="X23" s="216"/>
      <c r="Y23" s="295">
        <v>3</v>
      </c>
      <c r="Z23" s="328"/>
      <c r="AA23" s="318"/>
      <c r="AB23" s="323"/>
      <c r="AC23" s="226"/>
      <c r="AD23" s="216"/>
      <c r="AE23" s="309"/>
    </row>
    <row r="24" spans="1:31" ht="16.2" customHeight="1" thickTop="1">
      <c r="A24" s="166">
        <v>4</v>
      </c>
      <c r="C24" s="40" t="s">
        <v>231</v>
      </c>
      <c r="D24" s="233">
        <f>SUM(D13:D23)</f>
        <v>16600</v>
      </c>
      <c r="E24" s="54"/>
      <c r="F24" s="232">
        <f>SUM(F13:F23)</f>
        <v>0</v>
      </c>
      <c r="G24" s="166">
        <v>4</v>
      </c>
      <c r="I24" s="40" t="s">
        <v>231</v>
      </c>
      <c r="J24" s="233">
        <f>SUM(J13:J23)</f>
        <v>8750</v>
      </c>
      <c r="K24" s="54"/>
      <c r="L24" s="232">
        <f>SUM(L13:L23)</f>
        <v>0</v>
      </c>
      <c r="M24" s="166">
        <v>4</v>
      </c>
      <c r="O24" s="40" t="s">
        <v>231</v>
      </c>
      <c r="P24" s="233">
        <f>SUM(P13:P23)</f>
        <v>0</v>
      </c>
      <c r="Q24" s="54"/>
      <c r="R24" s="232">
        <f>SUM(R13:R23)</f>
        <v>0</v>
      </c>
      <c r="S24" s="166">
        <v>4</v>
      </c>
      <c r="U24" s="40" t="s">
        <v>231</v>
      </c>
      <c r="V24" s="233">
        <f>SUM(V13:V23)</f>
        <v>6100</v>
      </c>
      <c r="W24" s="54"/>
      <c r="X24" s="232">
        <f>SUM(X13:X23)</f>
        <v>0</v>
      </c>
      <c r="Y24" s="166">
        <v>4</v>
      </c>
      <c r="AA24" s="40" t="s">
        <v>231</v>
      </c>
      <c r="AB24" s="233">
        <f>SUM(AB13:AB23)</f>
        <v>0</v>
      </c>
      <c r="AC24" s="54"/>
      <c r="AD24" s="232">
        <f>SUM(AD13:AD23)</f>
        <v>0</v>
      </c>
      <c r="AE24" s="49">
        <f>+AB24+V24+P24+J24+D24</f>
        <v>31450</v>
      </c>
    </row>
    <row r="25" spans="1:31" ht="16.2" customHeight="1">
      <c r="C25" s="356"/>
      <c r="D25" s="327"/>
      <c r="E25" s="611"/>
      <c r="F25" s="281"/>
      <c r="G25" s="295"/>
      <c r="H25" s="328"/>
      <c r="I25" s="329"/>
      <c r="J25" s="327"/>
      <c r="K25" s="611"/>
      <c r="L25" s="281"/>
      <c r="M25" s="295"/>
      <c r="N25" s="328"/>
      <c r="O25" s="355"/>
      <c r="P25" s="327"/>
      <c r="Q25" s="611"/>
      <c r="R25" s="281"/>
      <c r="S25" s="295"/>
      <c r="T25" s="328"/>
      <c r="U25" s="281"/>
      <c r="V25" s="327"/>
      <c r="W25" s="611"/>
      <c r="X25" s="281"/>
      <c r="Y25" s="295"/>
      <c r="Z25" s="328"/>
      <c r="AA25" s="281"/>
      <c r="AB25" s="327"/>
      <c r="AC25" s="612"/>
      <c r="AD25" s="109" t="s">
        <v>414</v>
      </c>
      <c r="AE25" s="113">
        <f>F24+L24+R24+X24+AD24</f>
        <v>0</v>
      </c>
    </row>
    <row r="26" spans="1:31" ht="16.2" customHeight="1">
      <c r="A26" s="166">
        <v>2</v>
      </c>
      <c r="B26" s="167">
        <v>8</v>
      </c>
      <c r="C26" s="71" t="s">
        <v>88</v>
      </c>
      <c r="D26" s="244"/>
      <c r="E26" s="613"/>
      <c r="F26" s="294"/>
      <c r="G26" s="295">
        <v>2</v>
      </c>
      <c r="H26" s="328">
        <v>8</v>
      </c>
      <c r="I26" s="294"/>
      <c r="J26" s="331"/>
      <c r="K26" s="608"/>
      <c r="L26" s="294"/>
      <c r="M26" s="295">
        <v>2</v>
      </c>
      <c r="N26" s="328">
        <v>8</v>
      </c>
      <c r="O26" s="294"/>
      <c r="P26" s="11"/>
      <c r="Q26" s="72"/>
      <c r="S26" s="295">
        <v>2</v>
      </c>
      <c r="T26" s="328">
        <v>8</v>
      </c>
      <c r="W26" s="72"/>
      <c r="Y26" s="295">
        <v>2</v>
      </c>
      <c r="Z26" s="328">
        <v>8</v>
      </c>
      <c r="AB26" s="331"/>
      <c r="AC26" s="613"/>
      <c r="AD26" s="11"/>
    </row>
    <row r="27" spans="1:31" ht="16.2" customHeight="1">
      <c r="A27" s="166">
        <v>3</v>
      </c>
      <c r="B27" s="167">
        <v>10801</v>
      </c>
      <c r="C27" s="562" t="s">
        <v>860</v>
      </c>
      <c r="D27" s="240">
        <v>2300</v>
      </c>
      <c r="E27" s="239" t="s">
        <v>1028</v>
      </c>
      <c r="F27" s="253"/>
      <c r="G27" s="166">
        <v>3</v>
      </c>
      <c r="H27" s="167">
        <v>20801</v>
      </c>
      <c r="I27" s="19" t="s">
        <v>943</v>
      </c>
      <c r="J27" s="778" t="s">
        <v>902</v>
      </c>
      <c r="K27" s="239"/>
      <c r="L27" s="253"/>
      <c r="M27" s="166">
        <v>3</v>
      </c>
      <c r="O27" s="20"/>
      <c r="P27" s="603"/>
      <c r="Q27" s="239"/>
      <c r="R27" s="253"/>
      <c r="S27" s="166">
        <v>3</v>
      </c>
      <c r="T27" s="167">
        <v>40801</v>
      </c>
      <c r="U27" s="19" t="s">
        <v>281</v>
      </c>
      <c r="V27" s="240">
        <v>2300</v>
      </c>
      <c r="W27" s="239"/>
      <c r="X27" s="253"/>
      <c r="Y27" s="295">
        <v>3</v>
      </c>
      <c r="Z27" s="328"/>
      <c r="AA27" s="340"/>
      <c r="AB27" s="339"/>
      <c r="AC27" s="239"/>
      <c r="AD27" s="202"/>
      <c r="AE27" s="308"/>
    </row>
    <row r="28" spans="1:31" ht="16.2" customHeight="1">
      <c r="A28" s="166">
        <v>3</v>
      </c>
      <c r="B28" s="167">
        <v>10805</v>
      </c>
      <c r="C28" s="20" t="s">
        <v>544</v>
      </c>
      <c r="D28" s="229">
        <v>4800</v>
      </c>
      <c r="E28" s="224"/>
      <c r="F28" s="214"/>
      <c r="G28" s="166">
        <v>3</v>
      </c>
      <c r="H28" s="167">
        <v>20803</v>
      </c>
      <c r="I28" s="700" t="s">
        <v>1238</v>
      </c>
      <c r="J28" s="229">
        <v>1700</v>
      </c>
      <c r="K28" s="224"/>
      <c r="L28" s="214"/>
      <c r="M28" s="166">
        <v>3</v>
      </c>
      <c r="O28" s="20"/>
      <c r="P28" s="603"/>
      <c r="Q28" s="224"/>
      <c r="R28" s="214"/>
      <c r="S28" s="166">
        <v>3</v>
      </c>
      <c r="T28" s="167">
        <v>40817</v>
      </c>
      <c r="U28" s="20" t="s">
        <v>913</v>
      </c>
      <c r="V28" s="229">
        <v>2200</v>
      </c>
      <c r="W28" s="224"/>
      <c r="X28" s="214"/>
      <c r="Y28" s="295">
        <v>3</v>
      </c>
      <c r="Z28" s="328"/>
      <c r="AA28" s="316"/>
      <c r="AB28" s="223"/>
      <c r="AC28" s="224"/>
      <c r="AD28" s="214"/>
      <c r="AE28" s="309"/>
    </row>
    <row r="29" spans="1:31" ht="16.2" customHeight="1">
      <c r="A29" s="166">
        <v>3</v>
      </c>
      <c r="B29" s="167">
        <v>10810</v>
      </c>
      <c r="C29" s="20" t="s">
        <v>872</v>
      </c>
      <c r="D29" s="241">
        <v>4000</v>
      </c>
      <c r="E29" s="224"/>
      <c r="F29" s="214"/>
      <c r="G29" s="166">
        <v>3</v>
      </c>
      <c r="H29" s="167">
        <v>20807</v>
      </c>
      <c r="I29" s="20" t="s">
        <v>1002</v>
      </c>
      <c r="J29" s="603" t="s">
        <v>902</v>
      </c>
      <c r="K29" s="224"/>
      <c r="L29" s="214"/>
      <c r="M29" s="166">
        <v>3</v>
      </c>
      <c r="O29" s="23"/>
      <c r="P29" s="757"/>
      <c r="Q29" s="224"/>
      <c r="R29" s="249"/>
      <c r="S29" s="166">
        <v>3</v>
      </c>
      <c r="T29" s="167">
        <v>40811</v>
      </c>
      <c r="U29" s="20" t="s">
        <v>418</v>
      </c>
      <c r="V29" s="229">
        <v>1600</v>
      </c>
      <c r="W29" s="224"/>
      <c r="X29" s="214"/>
      <c r="Y29" s="295">
        <v>3</v>
      </c>
      <c r="Z29" s="328"/>
      <c r="AA29" s="316"/>
      <c r="AB29" s="223"/>
      <c r="AC29" s="224"/>
      <c r="AD29" s="214"/>
      <c r="AE29" s="309"/>
    </row>
    <row r="30" spans="1:31" ht="16.2" customHeight="1">
      <c r="A30" s="166">
        <v>3</v>
      </c>
      <c r="B30" s="167">
        <v>10811</v>
      </c>
      <c r="C30" s="20" t="s">
        <v>282</v>
      </c>
      <c r="D30" s="229">
        <v>1950</v>
      </c>
      <c r="E30" s="224"/>
      <c r="F30" s="214"/>
      <c r="G30" s="166">
        <v>3</v>
      </c>
      <c r="H30" s="167">
        <v>20817</v>
      </c>
      <c r="I30" s="561" t="s">
        <v>1292</v>
      </c>
      <c r="J30" s="229">
        <v>3850</v>
      </c>
      <c r="K30" s="224"/>
      <c r="L30" s="214"/>
      <c r="M30" s="166">
        <v>3</v>
      </c>
      <c r="O30" s="20"/>
      <c r="P30" s="229"/>
      <c r="Q30" s="224"/>
      <c r="R30" s="214"/>
      <c r="S30" s="166">
        <v>3</v>
      </c>
      <c r="T30" s="167">
        <v>40803</v>
      </c>
      <c r="U30" s="561" t="s">
        <v>1136</v>
      </c>
      <c r="V30" s="229">
        <v>4150</v>
      </c>
      <c r="W30" s="224"/>
      <c r="X30" s="214"/>
      <c r="Y30" s="295">
        <v>3</v>
      </c>
      <c r="Z30" s="328"/>
      <c r="AA30" s="316"/>
      <c r="AB30" s="223"/>
      <c r="AC30" s="224"/>
      <c r="AD30" s="214"/>
      <c r="AE30" s="309"/>
    </row>
    <row r="31" spans="1:31" ht="16.2" customHeight="1">
      <c r="A31" s="166">
        <v>3</v>
      </c>
      <c r="B31" s="167">
        <v>10813</v>
      </c>
      <c r="C31" s="20" t="s">
        <v>283</v>
      </c>
      <c r="D31" s="229">
        <v>1800</v>
      </c>
      <c r="E31" s="224"/>
      <c r="F31" s="214"/>
      <c r="G31" s="166">
        <v>3</v>
      </c>
      <c r="H31" s="167">
        <v>20821</v>
      </c>
      <c r="I31" s="20" t="s">
        <v>1112</v>
      </c>
      <c r="J31" s="603" t="s">
        <v>902</v>
      </c>
      <c r="K31" s="224"/>
      <c r="L31" s="214"/>
      <c r="M31" s="166">
        <v>3</v>
      </c>
      <c r="O31" s="20"/>
      <c r="P31" s="229"/>
      <c r="Q31" s="224"/>
      <c r="R31" s="214"/>
      <c r="S31" s="166">
        <v>3</v>
      </c>
      <c r="U31" s="561"/>
      <c r="V31" s="229"/>
      <c r="W31" s="224"/>
      <c r="X31" s="214"/>
      <c r="Y31" s="295">
        <v>3</v>
      </c>
      <c r="Z31" s="328"/>
      <c r="AA31" s="316"/>
      <c r="AB31" s="223"/>
      <c r="AC31" s="224"/>
      <c r="AD31" s="214"/>
      <c r="AE31" s="309"/>
    </row>
    <row r="32" spans="1:31" ht="16.2" customHeight="1">
      <c r="A32" s="166">
        <v>3</v>
      </c>
      <c r="B32" s="167">
        <v>10815</v>
      </c>
      <c r="C32" s="20" t="s">
        <v>859</v>
      </c>
      <c r="D32" s="229">
        <v>1300</v>
      </c>
      <c r="E32" s="224"/>
      <c r="F32" s="214"/>
      <c r="G32" s="166">
        <v>3</v>
      </c>
      <c r="H32" s="167">
        <v>20823</v>
      </c>
      <c r="I32" s="116" t="s">
        <v>1175</v>
      </c>
      <c r="J32" s="229">
        <v>1800</v>
      </c>
      <c r="K32" s="224"/>
      <c r="L32" s="214"/>
      <c r="M32" s="166">
        <v>3</v>
      </c>
      <c r="O32" s="439"/>
      <c r="P32" s="223"/>
      <c r="Q32" s="224"/>
      <c r="R32" s="214"/>
      <c r="S32" s="166">
        <v>3</v>
      </c>
      <c r="U32" s="20"/>
      <c r="V32" s="229"/>
      <c r="W32" s="224"/>
      <c r="X32" s="249"/>
      <c r="Y32" s="295">
        <v>3</v>
      </c>
      <c r="Z32" s="328"/>
      <c r="AA32" s="316"/>
      <c r="AB32" s="223"/>
      <c r="AC32" s="224"/>
      <c r="AD32" s="214"/>
      <c r="AE32" s="309"/>
    </row>
    <row r="33" spans="1:31" ht="16.2" customHeight="1">
      <c r="A33" s="166">
        <v>3</v>
      </c>
      <c r="B33" s="167">
        <v>10819</v>
      </c>
      <c r="C33" s="20" t="s">
        <v>921</v>
      </c>
      <c r="D33" s="229">
        <v>1700</v>
      </c>
      <c r="E33" s="224"/>
      <c r="F33" s="214"/>
      <c r="G33" s="166">
        <v>3</v>
      </c>
      <c r="H33" s="167">
        <v>20833</v>
      </c>
      <c r="I33" s="116" t="s">
        <v>1239</v>
      </c>
      <c r="J33" s="229">
        <v>2100</v>
      </c>
      <c r="K33" s="224"/>
      <c r="L33" s="214"/>
      <c r="M33" s="166">
        <v>3</v>
      </c>
      <c r="O33" s="439"/>
      <c r="P33" s="223"/>
      <c r="Q33" s="224"/>
      <c r="R33" s="214"/>
      <c r="S33" s="166">
        <v>3</v>
      </c>
      <c r="U33" s="20"/>
      <c r="V33" s="229"/>
      <c r="W33" s="224"/>
      <c r="X33" s="214"/>
      <c r="Y33" s="295">
        <v>3</v>
      </c>
      <c r="Z33" s="328"/>
      <c r="AA33" s="316"/>
      <c r="AB33" s="223"/>
      <c r="AC33" s="224"/>
      <c r="AD33" s="214"/>
      <c r="AE33" s="309"/>
    </row>
    <row r="34" spans="1:31" ht="16.2" customHeight="1">
      <c r="A34" s="166">
        <v>3</v>
      </c>
      <c r="C34" s="20"/>
      <c r="D34" s="229"/>
      <c r="E34" s="224" t="s">
        <v>159</v>
      </c>
      <c r="F34" s="214"/>
      <c r="G34" s="166">
        <v>3</v>
      </c>
      <c r="H34" s="176"/>
      <c r="I34" s="20"/>
      <c r="J34" s="603"/>
      <c r="K34" s="224"/>
      <c r="L34" s="214"/>
      <c r="M34" s="166">
        <v>3</v>
      </c>
      <c r="O34" s="439"/>
      <c r="P34" s="223"/>
      <c r="Q34" s="224"/>
      <c r="R34" s="214"/>
      <c r="S34" s="166">
        <v>3</v>
      </c>
      <c r="U34" s="439"/>
      <c r="V34" s="223"/>
      <c r="W34" s="224"/>
      <c r="X34" s="214"/>
      <c r="Y34" s="295">
        <v>3</v>
      </c>
      <c r="Z34" s="328"/>
      <c r="AA34" s="316"/>
      <c r="AB34" s="223"/>
      <c r="AC34" s="224"/>
      <c r="AD34" s="214"/>
      <c r="AE34" s="309"/>
    </row>
    <row r="35" spans="1:31" ht="16.2" customHeight="1">
      <c r="A35" s="166">
        <v>3</v>
      </c>
      <c r="C35" s="20"/>
      <c r="D35" s="229"/>
      <c r="E35" s="224"/>
      <c r="F35" s="249"/>
      <c r="G35" s="166">
        <v>3</v>
      </c>
      <c r="H35" s="176"/>
      <c r="I35" s="20"/>
      <c r="J35" s="603"/>
      <c r="K35" s="224"/>
      <c r="L35" s="214"/>
      <c r="M35" s="295">
        <v>3</v>
      </c>
      <c r="N35" s="328"/>
      <c r="O35" s="439"/>
      <c r="P35" s="223"/>
      <c r="Q35" s="224"/>
      <c r="R35" s="214"/>
      <c r="S35" s="295">
        <v>3</v>
      </c>
      <c r="T35" s="328"/>
      <c r="U35" s="439"/>
      <c r="V35" s="223"/>
      <c r="W35" s="224"/>
      <c r="X35" s="214"/>
      <c r="Y35" s="295">
        <v>3</v>
      </c>
      <c r="Z35" s="328"/>
      <c r="AA35" s="316"/>
      <c r="AB35" s="223"/>
      <c r="AC35" s="224"/>
      <c r="AD35" s="214"/>
      <c r="AE35" s="309"/>
    </row>
    <row r="36" spans="1:31" ht="16.2" customHeight="1">
      <c r="A36" s="166">
        <v>3</v>
      </c>
      <c r="C36" s="20"/>
      <c r="D36" s="229"/>
      <c r="E36" s="224"/>
      <c r="F36" s="214"/>
      <c r="G36" s="166">
        <v>3</v>
      </c>
      <c r="H36" s="176"/>
      <c r="I36" s="20"/>
      <c r="J36" s="213"/>
      <c r="K36" s="224"/>
      <c r="L36" s="249"/>
      <c r="M36" s="295">
        <v>3</v>
      </c>
      <c r="N36" s="328"/>
      <c r="O36" s="439"/>
      <c r="P36" s="223"/>
      <c r="Q36" s="224"/>
      <c r="R36" s="214"/>
      <c r="S36" s="295">
        <v>3</v>
      </c>
      <c r="T36" s="328"/>
      <c r="U36" s="439"/>
      <c r="V36" s="223"/>
      <c r="W36" s="224"/>
      <c r="X36" s="214"/>
      <c r="Y36" s="295">
        <v>3</v>
      </c>
      <c r="Z36" s="328"/>
      <c r="AA36" s="316"/>
      <c r="AB36" s="223"/>
      <c r="AC36" s="224"/>
      <c r="AD36" s="214"/>
      <c r="AE36" s="309"/>
    </row>
    <row r="37" spans="1:31" ht="16.2" customHeight="1">
      <c r="A37" s="166">
        <v>3</v>
      </c>
      <c r="C37" s="22"/>
      <c r="D37" s="675"/>
      <c r="E37" s="224"/>
      <c r="F37" s="214"/>
      <c r="G37" s="166">
        <v>3</v>
      </c>
      <c r="H37" s="176"/>
      <c r="I37" s="439"/>
      <c r="J37" s="213"/>
      <c r="K37" s="224"/>
      <c r="L37" s="214"/>
      <c r="M37" s="295">
        <v>3</v>
      </c>
      <c r="N37" s="328"/>
      <c r="O37" s="439"/>
      <c r="P37" s="223"/>
      <c r="Q37" s="224"/>
      <c r="R37" s="214"/>
      <c r="S37" s="295">
        <v>3</v>
      </c>
      <c r="T37" s="328"/>
      <c r="U37" s="439"/>
      <c r="V37" s="223"/>
      <c r="W37" s="224"/>
      <c r="X37" s="214"/>
      <c r="Y37" s="295">
        <v>3</v>
      </c>
      <c r="Z37" s="328"/>
      <c r="AA37" s="316"/>
      <c r="AB37" s="223"/>
      <c r="AC37" s="224"/>
      <c r="AD37" s="214"/>
      <c r="AE37" s="309"/>
    </row>
    <row r="38" spans="1:31" ht="16.2" customHeight="1" thickBot="1">
      <c r="A38" s="166">
        <v>3</v>
      </c>
      <c r="C38" s="439"/>
      <c r="D38" s="231"/>
      <c r="E38" s="226"/>
      <c r="F38" s="214"/>
      <c r="G38" s="166">
        <v>3</v>
      </c>
      <c r="H38" s="176"/>
      <c r="I38" s="439"/>
      <c r="J38" s="215"/>
      <c r="K38" s="226"/>
      <c r="L38" s="216"/>
      <c r="M38" s="295">
        <v>3</v>
      </c>
      <c r="N38" s="570"/>
      <c r="O38" s="439"/>
      <c r="P38" s="323"/>
      <c r="Q38" s="226"/>
      <c r="R38" s="216"/>
      <c r="S38" s="295">
        <v>3</v>
      </c>
      <c r="T38" s="328"/>
      <c r="U38" s="439"/>
      <c r="V38" s="323"/>
      <c r="W38" s="226"/>
      <c r="X38" s="216"/>
      <c r="Y38" s="295">
        <v>3</v>
      </c>
      <c r="Z38" s="328"/>
      <c r="AA38" s="318"/>
      <c r="AB38" s="323"/>
      <c r="AC38" s="226"/>
      <c r="AD38" s="216"/>
      <c r="AE38" s="309"/>
    </row>
    <row r="39" spans="1:31" ht="16.2" customHeight="1" thickTop="1">
      <c r="A39" s="166">
        <v>4</v>
      </c>
      <c r="C39" s="40" t="s">
        <v>228</v>
      </c>
      <c r="D39" s="41">
        <f xml:space="preserve"> SUM(D27:D38)</f>
        <v>17850</v>
      </c>
      <c r="E39" s="44"/>
      <c r="F39" s="232">
        <f>SUM(F27:F38)</f>
        <v>0</v>
      </c>
      <c r="G39" s="166">
        <v>4</v>
      </c>
      <c r="H39" s="245"/>
      <c r="I39" s="40" t="s">
        <v>228</v>
      </c>
      <c r="J39" s="41">
        <f xml:space="preserve"> SUM(J27:J38)</f>
        <v>9450</v>
      </c>
      <c r="K39" s="44"/>
      <c r="L39" s="232">
        <f>SUM(L27:L38)</f>
        <v>0</v>
      </c>
      <c r="M39" s="166">
        <v>4</v>
      </c>
      <c r="N39" s="176"/>
      <c r="O39" s="40" t="s">
        <v>228</v>
      </c>
      <c r="P39" s="41">
        <f xml:space="preserve"> SUM(P27:P38)</f>
        <v>0</v>
      </c>
      <c r="Q39" s="44"/>
      <c r="R39" s="232">
        <f>SUM(R27:R38)</f>
        <v>0</v>
      </c>
      <c r="S39" s="166">
        <v>4</v>
      </c>
      <c r="U39" s="40" t="s">
        <v>228</v>
      </c>
      <c r="V39" s="233">
        <f xml:space="preserve"> SUM(V27:V38)</f>
        <v>10250</v>
      </c>
      <c r="W39" s="44"/>
      <c r="X39" s="232">
        <f>SUM(X27:X38)</f>
        <v>0</v>
      </c>
      <c r="Y39" s="166">
        <v>4</v>
      </c>
      <c r="AA39" s="40" t="s">
        <v>228</v>
      </c>
      <c r="AB39" s="233">
        <f xml:space="preserve"> SUM(AB27:AB38)</f>
        <v>0</v>
      </c>
      <c r="AC39" s="44"/>
      <c r="AD39" s="232">
        <f>SUM(AD27:AD38)</f>
        <v>0</v>
      </c>
      <c r="AE39" s="49">
        <f>+AB39+V39+P39+J39+D39</f>
        <v>37550</v>
      </c>
    </row>
    <row r="40" spans="1:31" ht="13.5" customHeight="1">
      <c r="A40" s="166">
        <v>9</v>
      </c>
      <c r="C40" t="s">
        <v>974</v>
      </c>
      <c r="G40" s="166">
        <v>9</v>
      </c>
      <c r="J40" s="329" t="s">
        <v>1297</v>
      </c>
      <c r="K40" s="281"/>
      <c r="L40" s="281"/>
      <c r="M40" s="295">
        <v>9</v>
      </c>
      <c r="N40" s="328"/>
      <c r="P40" s="281"/>
      <c r="Q40" s="281"/>
      <c r="R40" s="281"/>
      <c r="S40" s="166">
        <v>9</v>
      </c>
      <c r="U40" s="329"/>
      <c r="Y40" s="166">
        <v>9</v>
      </c>
      <c r="AD40" s="248" t="s">
        <v>414</v>
      </c>
      <c r="AE40" s="113">
        <f>F39+L39+R39+X39+AD39</f>
        <v>0</v>
      </c>
    </row>
    <row r="41" spans="1:31" ht="13.5" customHeight="1">
      <c r="C41" t="s">
        <v>981</v>
      </c>
      <c r="J41" s="329" t="s">
        <v>1231</v>
      </c>
      <c r="K41" s="329"/>
      <c r="L41" s="329"/>
      <c r="M41" s="295"/>
      <c r="N41" s="328"/>
      <c r="P41" s="329"/>
      <c r="Q41" s="329"/>
      <c r="R41" s="329"/>
      <c r="U41" s="329"/>
      <c r="W41" s="329"/>
      <c r="X41" s="329"/>
      <c r="Y41" s="295"/>
      <c r="Z41" s="328"/>
      <c r="AA41" s="329"/>
      <c r="AB41" s="329"/>
      <c r="AC41" s="329"/>
      <c r="AD41" s="329"/>
      <c r="AE41" s="329"/>
    </row>
    <row r="42" spans="1:31">
      <c r="D42" s="329"/>
      <c r="E42" s="329"/>
      <c r="F42" s="329"/>
      <c r="G42" s="295"/>
      <c r="H42" s="328"/>
      <c r="I42" s="329"/>
      <c r="J42" s="329" t="s">
        <v>1240</v>
      </c>
      <c r="K42" s="329"/>
      <c r="L42" s="329"/>
      <c r="M42" s="295"/>
      <c r="N42" s="328"/>
      <c r="P42" s="329"/>
      <c r="Q42" s="329"/>
      <c r="R42" s="329"/>
      <c r="S42" s="295"/>
      <c r="T42" s="328"/>
      <c r="U42" s="329"/>
      <c r="W42" s="329"/>
      <c r="X42" s="329"/>
      <c r="Y42" s="295"/>
      <c r="Z42" s="328"/>
      <c r="AA42" s="329"/>
      <c r="AB42" s="329"/>
      <c r="AC42" s="329"/>
      <c r="AD42" s="329"/>
      <c r="AE42" s="329"/>
    </row>
    <row r="43" spans="1:31">
      <c r="D43" s="329"/>
      <c r="E43" s="329"/>
      <c r="F43" s="329"/>
      <c r="G43" s="295"/>
      <c r="H43" s="328"/>
      <c r="I43" s="329"/>
      <c r="J43" s="329" t="s">
        <v>1249</v>
      </c>
      <c r="K43" s="329"/>
      <c r="L43" s="329"/>
      <c r="M43" s="295"/>
      <c r="N43" s="328"/>
      <c r="O43" s="329"/>
      <c r="P43" s="329"/>
      <c r="Q43" s="329"/>
      <c r="R43" s="329"/>
      <c r="S43" s="295"/>
      <c r="T43" s="328"/>
      <c r="U43" s="329"/>
      <c r="V43" s="329"/>
      <c r="W43" s="329"/>
      <c r="X43" s="329"/>
      <c r="Y43" s="295"/>
      <c r="Z43" s="328"/>
      <c r="AA43" s="329"/>
      <c r="AB43" s="329"/>
      <c r="AC43" s="329"/>
      <c r="AD43" s="329"/>
      <c r="AE43" s="329"/>
    </row>
    <row r="44" spans="1:31">
      <c r="C44" s="329"/>
      <c r="D44" s="329"/>
      <c r="E44" s="329"/>
      <c r="F44" s="329"/>
      <c r="G44" s="295"/>
      <c r="H44" s="328"/>
      <c r="I44" s="329"/>
      <c r="J44" s="329" t="s">
        <v>1293</v>
      </c>
      <c r="K44" s="329"/>
      <c r="L44" s="329"/>
      <c r="M44" s="295"/>
      <c r="N44" s="328"/>
      <c r="O44" s="329"/>
      <c r="P44" s="329"/>
      <c r="Q44" s="329"/>
      <c r="R44" s="329"/>
      <c r="S44" s="295"/>
      <c r="T44" s="328"/>
      <c r="U44" s="329"/>
      <c r="V44" s="329"/>
      <c r="W44" s="329"/>
      <c r="X44" s="329"/>
      <c r="Y44" s="295"/>
      <c r="Z44" s="328"/>
      <c r="AA44" s="329"/>
      <c r="AB44" s="329"/>
      <c r="AC44" s="329"/>
      <c r="AD44" s="329"/>
      <c r="AE44" s="329"/>
    </row>
    <row r="45" spans="1:31">
      <c r="C45" s="329"/>
      <c r="D45" s="329"/>
      <c r="E45" s="329"/>
      <c r="F45" s="329"/>
      <c r="G45" s="295"/>
      <c r="H45" s="328"/>
      <c r="I45" s="329"/>
      <c r="J45" s="329" t="s">
        <v>1298</v>
      </c>
      <c r="K45" s="329"/>
      <c r="L45" s="329"/>
      <c r="M45" s="295"/>
      <c r="N45" s="328"/>
      <c r="O45" s="329"/>
      <c r="P45" s="329"/>
      <c r="Q45" s="329"/>
      <c r="R45" s="329"/>
      <c r="S45" s="295"/>
      <c r="T45" s="328"/>
      <c r="U45" s="329"/>
      <c r="V45" s="329"/>
      <c r="W45" s="329"/>
      <c r="X45" s="329"/>
      <c r="Y45" s="295"/>
      <c r="Z45" s="328"/>
      <c r="AA45" s="329"/>
      <c r="AB45" s="329"/>
      <c r="AC45" s="329"/>
      <c r="AD45" s="329"/>
      <c r="AE45" s="329"/>
    </row>
    <row r="46" spans="1:31">
      <c r="C46" s="329"/>
      <c r="D46" s="329"/>
      <c r="E46" s="329"/>
      <c r="F46" s="329"/>
      <c r="G46" s="295"/>
      <c r="H46" s="328"/>
      <c r="I46" s="329"/>
      <c r="J46" s="329" t="s">
        <v>1331</v>
      </c>
      <c r="K46" s="329"/>
      <c r="L46" s="329"/>
      <c r="M46" s="295"/>
      <c r="N46" s="328"/>
      <c r="O46" s="329"/>
      <c r="P46" s="329"/>
      <c r="Q46" s="329"/>
      <c r="R46" s="329"/>
      <c r="S46" s="295"/>
      <c r="T46" s="328"/>
      <c r="U46" s="329"/>
      <c r="V46" s="329"/>
      <c r="W46" s="329"/>
      <c r="X46" s="329"/>
      <c r="Y46" s="295"/>
      <c r="Z46" s="328"/>
      <c r="AA46" s="329"/>
      <c r="AB46" s="329"/>
      <c r="AC46" s="329"/>
      <c r="AD46" s="329"/>
      <c r="AE46" s="329"/>
    </row>
    <row r="47" spans="1:31">
      <c r="C47" s="329"/>
      <c r="D47" s="329"/>
      <c r="E47" s="329"/>
      <c r="F47" s="329"/>
      <c r="G47" s="295"/>
      <c r="H47" s="328"/>
      <c r="I47" s="329"/>
      <c r="J47" s="329" t="s">
        <v>1338</v>
      </c>
      <c r="K47" s="329"/>
      <c r="L47" s="329"/>
      <c r="M47" s="295"/>
      <c r="N47" s="328"/>
      <c r="O47" s="329"/>
      <c r="P47" s="329"/>
      <c r="Q47" s="329"/>
      <c r="R47" s="329"/>
      <c r="S47" s="295"/>
      <c r="T47" s="328"/>
      <c r="U47" s="329"/>
      <c r="V47" s="329"/>
      <c r="W47" s="329"/>
      <c r="X47" s="329"/>
      <c r="Y47" s="295"/>
      <c r="Z47" s="328"/>
      <c r="AA47" s="329"/>
      <c r="AB47" s="329"/>
      <c r="AC47" s="329"/>
      <c r="AD47" s="329"/>
      <c r="AE47" s="329"/>
    </row>
    <row r="48" spans="1:31">
      <c r="C48" s="329"/>
      <c r="D48" s="329"/>
      <c r="E48" s="329"/>
      <c r="F48" s="329"/>
      <c r="G48" s="295"/>
      <c r="H48" s="328"/>
      <c r="I48" s="329"/>
      <c r="J48" s="329"/>
      <c r="K48" s="329"/>
      <c r="L48" s="329"/>
      <c r="M48" s="295"/>
      <c r="N48" s="328"/>
      <c r="O48" s="329"/>
      <c r="P48" s="329"/>
      <c r="Q48" s="329"/>
      <c r="R48" s="329"/>
      <c r="S48" s="295"/>
      <c r="T48" s="328"/>
      <c r="U48" s="329"/>
      <c r="V48" s="329"/>
      <c r="W48" s="329"/>
      <c r="X48" s="329"/>
      <c r="Y48" s="295"/>
      <c r="Z48" s="328"/>
      <c r="AA48" s="329"/>
      <c r="AB48" s="329"/>
      <c r="AC48" s="329"/>
      <c r="AD48" s="329"/>
      <c r="AE48" s="329"/>
    </row>
    <row r="49" spans="3:31">
      <c r="C49" s="329"/>
      <c r="D49" s="329"/>
      <c r="E49" s="329"/>
      <c r="F49" s="329"/>
      <c r="G49" s="295"/>
      <c r="H49" s="328"/>
      <c r="I49" s="329"/>
      <c r="J49" s="329"/>
      <c r="K49" s="329"/>
      <c r="L49" s="329"/>
      <c r="M49" s="295"/>
      <c r="N49" s="328"/>
      <c r="O49" s="329"/>
      <c r="P49" s="329"/>
      <c r="Q49" s="329"/>
      <c r="R49" s="329"/>
      <c r="S49" s="295"/>
      <c r="T49" s="328"/>
      <c r="U49" s="329"/>
      <c r="V49" s="329"/>
      <c r="W49" s="329"/>
      <c r="X49" s="329"/>
      <c r="Y49" s="295"/>
      <c r="Z49" s="328"/>
      <c r="AA49" s="329"/>
      <c r="AB49" s="329"/>
      <c r="AC49" s="329"/>
      <c r="AD49" s="329"/>
      <c r="AE49" s="329"/>
    </row>
    <row r="50" spans="3:31">
      <c r="C50" s="329"/>
      <c r="D50" s="329"/>
      <c r="E50" s="329"/>
      <c r="F50" s="329"/>
      <c r="G50" s="295"/>
      <c r="H50" s="328"/>
      <c r="I50" s="329"/>
      <c r="J50" s="329"/>
      <c r="K50" s="329"/>
      <c r="L50" s="329"/>
      <c r="M50" s="295"/>
      <c r="N50" s="328"/>
      <c r="O50" s="329"/>
      <c r="P50" s="329"/>
      <c r="Q50" s="329"/>
      <c r="R50" s="329"/>
      <c r="S50" s="295"/>
      <c r="T50" s="328"/>
      <c r="U50" s="329"/>
      <c r="V50" s="329"/>
      <c r="W50" s="329"/>
      <c r="X50" s="329"/>
      <c r="Y50" s="295"/>
      <c r="Z50" s="328"/>
      <c r="AA50" s="329"/>
      <c r="AB50" s="329"/>
      <c r="AC50" s="329"/>
      <c r="AD50" s="329"/>
      <c r="AE50" s="329"/>
    </row>
    <row r="51" spans="3:31">
      <c r="C51" s="329"/>
      <c r="D51" s="329"/>
      <c r="E51" s="329"/>
      <c r="F51" s="329"/>
      <c r="G51" s="295"/>
      <c r="H51" s="328"/>
      <c r="I51" s="329"/>
      <c r="J51" s="329"/>
      <c r="K51" s="329"/>
      <c r="L51" s="329"/>
      <c r="M51" s="295"/>
      <c r="N51" s="328"/>
      <c r="O51" s="329"/>
      <c r="P51" s="329"/>
      <c r="Q51" s="329"/>
      <c r="R51" s="329"/>
      <c r="S51" s="295"/>
      <c r="T51" s="328"/>
      <c r="U51" s="329"/>
      <c r="V51" s="329"/>
      <c r="W51" s="329"/>
      <c r="X51" s="329"/>
      <c r="Y51" s="295"/>
      <c r="Z51" s="328"/>
      <c r="AA51" s="329"/>
      <c r="AB51" s="329"/>
      <c r="AC51" s="329"/>
      <c r="AD51" s="329"/>
      <c r="AE51" s="329"/>
    </row>
    <row r="52" spans="3:31">
      <c r="C52" s="329"/>
      <c r="D52" s="329"/>
      <c r="E52" s="329"/>
      <c r="F52" s="329"/>
      <c r="G52" s="295"/>
      <c r="H52" s="328"/>
      <c r="I52" s="329"/>
      <c r="J52" s="329"/>
      <c r="K52" s="329"/>
      <c r="L52" s="329"/>
      <c r="M52" s="295"/>
      <c r="N52" s="328"/>
      <c r="O52" s="329"/>
      <c r="P52" s="329"/>
      <c r="Q52" s="329"/>
      <c r="R52" s="329"/>
      <c r="S52" s="295"/>
      <c r="T52" s="328"/>
      <c r="U52" s="329"/>
      <c r="V52" s="329"/>
      <c r="W52" s="329"/>
      <c r="X52" s="329"/>
      <c r="Y52" s="295"/>
      <c r="Z52" s="328"/>
      <c r="AA52" s="329"/>
      <c r="AB52" s="329"/>
      <c r="AC52" s="329"/>
      <c r="AD52" s="329"/>
      <c r="AE52" s="329"/>
    </row>
    <row r="53" spans="3:31">
      <c r="C53" s="329"/>
      <c r="D53" s="329"/>
      <c r="E53" s="329"/>
      <c r="F53" s="329"/>
      <c r="G53" s="295"/>
      <c r="H53" s="328"/>
      <c r="I53" s="329"/>
      <c r="J53" s="329"/>
      <c r="K53" s="329"/>
      <c r="L53" s="329"/>
      <c r="M53" s="295"/>
      <c r="N53" s="328"/>
      <c r="O53" s="329"/>
      <c r="P53" s="329"/>
      <c r="Q53" s="329"/>
      <c r="R53" s="329"/>
      <c r="S53" s="295"/>
      <c r="T53" s="328"/>
      <c r="U53" s="329"/>
      <c r="V53" s="329"/>
      <c r="W53" s="329"/>
      <c r="X53" s="329"/>
      <c r="Y53" s="295"/>
      <c r="Z53" s="328"/>
      <c r="AA53" s="329"/>
      <c r="AB53" s="329"/>
      <c r="AC53" s="329"/>
      <c r="AD53" s="329"/>
      <c r="AE53" s="329"/>
    </row>
    <row r="54" spans="3:31">
      <c r="C54" s="329"/>
      <c r="D54" s="329"/>
      <c r="E54" s="329"/>
      <c r="F54" s="329"/>
      <c r="G54" s="295"/>
      <c r="H54" s="328"/>
      <c r="I54" s="329"/>
      <c r="J54" s="329"/>
      <c r="K54" s="329"/>
      <c r="L54" s="329"/>
      <c r="M54" s="295"/>
      <c r="N54" s="328"/>
      <c r="O54" s="329"/>
      <c r="P54" s="329"/>
      <c r="Q54" s="329"/>
      <c r="R54" s="329"/>
      <c r="S54" s="295"/>
      <c r="T54" s="328"/>
      <c r="U54" s="329"/>
      <c r="V54" s="329"/>
      <c r="W54" s="329"/>
      <c r="X54" s="329"/>
      <c r="Y54" s="295"/>
      <c r="Z54" s="328"/>
      <c r="AA54" s="329"/>
      <c r="AB54" s="329"/>
      <c r="AC54" s="329"/>
      <c r="AD54" s="329"/>
      <c r="AE54" s="329"/>
    </row>
    <row r="55" spans="3:31">
      <c r="C55" s="329"/>
      <c r="D55" s="329"/>
      <c r="E55" s="329"/>
      <c r="F55" s="329"/>
      <c r="G55" s="295"/>
      <c r="H55" s="328"/>
      <c r="I55" s="329"/>
      <c r="J55" s="329"/>
      <c r="K55" s="329"/>
      <c r="L55" s="329"/>
      <c r="M55" s="295"/>
      <c r="N55" s="328"/>
      <c r="O55" s="329"/>
      <c r="P55" s="329"/>
      <c r="Q55" s="329"/>
      <c r="R55" s="329"/>
      <c r="S55" s="295"/>
      <c r="T55" s="328"/>
      <c r="U55" s="329"/>
      <c r="V55" s="329"/>
      <c r="W55" s="329"/>
      <c r="X55" s="329"/>
      <c r="Y55" s="295"/>
      <c r="Z55" s="328"/>
      <c r="AA55" s="329"/>
      <c r="AB55" s="329"/>
      <c r="AC55" s="329"/>
      <c r="AD55" s="329"/>
      <c r="AE55" s="329"/>
    </row>
    <row r="56" spans="3:31">
      <c r="C56" s="329"/>
      <c r="D56" s="329"/>
      <c r="E56" s="329"/>
      <c r="F56" s="329"/>
      <c r="G56" s="295"/>
      <c r="H56" s="328"/>
      <c r="I56" s="329"/>
      <c r="J56" s="329"/>
      <c r="K56" s="329"/>
      <c r="L56" s="329"/>
      <c r="M56" s="295"/>
      <c r="N56" s="328"/>
      <c r="O56" s="329"/>
      <c r="P56" s="329"/>
      <c r="Q56" s="329"/>
      <c r="R56" s="329"/>
      <c r="S56" s="295"/>
      <c r="T56" s="328"/>
      <c r="U56" s="329"/>
      <c r="V56" s="329"/>
      <c r="W56" s="329"/>
      <c r="X56" s="329"/>
      <c r="Y56" s="295"/>
      <c r="Z56" s="328"/>
      <c r="AA56" s="329"/>
      <c r="AB56" s="329"/>
      <c r="AC56" s="329"/>
      <c r="AD56" s="329"/>
      <c r="AE56" s="329"/>
    </row>
    <row r="57" spans="3:31">
      <c r="C57" s="329"/>
      <c r="D57" s="329"/>
      <c r="E57" s="329"/>
      <c r="F57" s="329"/>
      <c r="G57" s="295"/>
      <c r="H57" s="328"/>
      <c r="I57" s="329"/>
      <c r="J57" s="329"/>
      <c r="K57" s="329"/>
      <c r="L57" s="329"/>
      <c r="M57" s="295"/>
      <c r="N57" s="328"/>
      <c r="O57" s="329"/>
      <c r="P57" s="329"/>
      <c r="Q57" s="329"/>
      <c r="R57" s="329"/>
      <c r="S57" s="295"/>
      <c r="T57" s="328"/>
      <c r="U57" s="329"/>
      <c r="V57" s="329"/>
      <c r="W57" s="329"/>
      <c r="X57" s="329"/>
      <c r="Y57" s="295"/>
      <c r="Z57" s="328"/>
      <c r="AA57" s="329"/>
      <c r="AB57" s="329"/>
      <c r="AC57" s="329"/>
      <c r="AD57" s="329"/>
      <c r="AE57" s="329"/>
    </row>
    <row r="58" spans="3:31">
      <c r="C58" s="329"/>
      <c r="D58" s="329"/>
      <c r="E58" s="329"/>
      <c r="F58" s="329"/>
      <c r="G58" s="295"/>
      <c r="H58" s="328"/>
      <c r="I58" s="329"/>
      <c r="J58" s="329"/>
      <c r="K58" s="329"/>
      <c r="L58" s="329"/>
      <c r="M58" s="295"/>
      <c r="N58" s="328"/>
      <c r="O58" s="329"/>
      <c r="P58" s="329"/>
      <c r="Q58" s="329"/>
      <c r="R58" s="329"/>
      <c r="S58" s="295"/>
      <c r="T58" s="328"/>
      <c r="U58" s="329"/>
      <c r="V58" s="329"/>
      <c r="W58" s="329"/>
      <c r="X58" s="329"/>
      <c r="Y58" s="295"/>
      <c r="Z58" s="328"/>
      <c r="AA58" s="329"/>
      <c r="AB58" s="329"/>
      <c r="AC58" s="329"/>
      <c r="AD58" s="329"/>
      <c r="AE58" s="329"/>
    </row>
    <row r="59" spans="3:31">
      <c r="C59" s="329"/>
      <c r="D59" s="329"/>
      <c r="E59" s="329"/>
      <c r="F59" s="329"/>
      <c r="G59" s="295"/>
      <c r="H59" s="328"/>
      <c r="I59" s="329"/>
      <c r="J59" s="329"/>
      <c r="K59" s="329"/>
      <c r="L59" s="329"/>
      <c r="M59" s="295"/>
      <c r="N59" s="328"/>
      <c r="O59" s="329"/>
      <c r="P59" s="329"/>
      <c r="Q59" s="329"/>
      <c r="R59" s="329"/>
      <c r="S59" s="295"/>
      <c r="T59" s="328"/>
      <c r="U59" s="329"/>
      <c r="V59" s="329"/>
      <c r="W59" s="329"/>
      <c r="X59" s="329"/>
      <c r="Y59" s="295"/>
      <c r="Z59" s="328"/>
      <c r="AA59" s="329"/>
      <c r="AB59" s="329"/>
      <c r="AC59" s="329"/>
      <c r="AD59" s="329"/>
      <c r="AE59" s="329"/>
    </row>
    <row r="60" spans="3:31">
      <c r="C60" s="329"/>
      <c r="D60" s="329"/>
      <c r="E60" s="329"/>
      <c r="F60" s="329"/>
      <c r="G60" s="295"/>
      <c r="H60" s="328"/>
      <c r="I60" s="329"/>
      <c r="J60" s="329"/>
      <c r="K60" s="329"/>
      <c r="L60" s="329"/>
      <c r="M60" s="295"/>
      <c r="N60" s="328"/>
      <c r="O60" s="329"/>
      <c r="P60" s="329"/>
      <c r="Q60" s="329"/>
      <c r="R60" s="329"/>
      <c r="S60" s="295"/>
      <c r="T60" s="328"/>
      <c r="U60" s="329"/>
      <c r="V60" s="329"/>
      <c r="W60" s="329"/>
      <c r="X60" s="329"/>
      <c r="Y60" s="295"/>
      <c r="Z60" s="328"/>
      <c r="AA60" s="329"/>
      <c r="AB60" s="329"/>
      <c r="AC60" s="329"/>
      <c r="AD60" s="329"/>
      <c r="AE60" s="329"/>
    </row>
    <row r="61" spans="3:31">
      <c r="C61" s="329"/>
      <c r="D61" s="329"/>
      <c r="E61" s="329"/>
      <c r="F61" s="329"/>
      <c r="G61" s="295"/>
      <c r="H61" s="328"/>
      <c r="I61" s="329"/>
      <c r="J61" s="329"/>
      <c r="K61" s="329"/>
      <c r="L61" s="329"/>
      <c r="M61" s="295"/>
      <c r="N61" s="328"/>
      <c r="O61" s="329"/>
      <c r="P61" s="329"/>
      <c r="Q61" s="329"/>
      <c r="R61" s="329"/>
      <c r="S61" s="295"/>
      <c r="T61" s="328"/>
      <c r="U61" s="329"/>
      <c r="V61" s="329"/>
      <c r="W61" s="329"/>
      <c r="X61" s="329"/>
      <c r="Y61" s="295"/>
      <c r="Z61" s="328"/>
      <c r="AA61" s="329"/>
      <c r="AB61" s="329"/>
      <c r="AC61" s="329"/>
      <c r="AD61" s="329"/>
      <c r="AE61" s="329"/>
    </row>
    <row r="62" spans="3:31">
      <c r="C62" s="329"/>
      <c r="D62" s="329"/>
      <c r="E62" s="329"/>
      <c r="F62" s="329"/>
      <c r="G62" s="295"/>
      <c r="H62" s="328"/>
      <c r="I62" s="329"/>
      <c r="J62" s="329"/>
      <c r="K62" s="329"/>
      <c r="L62" s="329"/>
      <c r="M62" s="295"/>
      <c r="N62" s="328"/>
      <c r="O62" s="329"/>
      <c r="P62" s="329"/>
      <c r="Q62" s="329"/>
      <c r="R62" s="329"/>
      <c r="S62" s="295"/>
      <c r="T62" s="328"/>
      <c r="U62" s="329"/>
      <c r="V62" s="329"/>
      <c r="W62" s="329"/>
      <c r="X62" s="329"/>
      <c r="Y62" s="295"/>
      <c r="Z62" s="328"/>
      <c r="AA62" s="329"/>
      <c r="AB62" s="329"/>
      <c r="AC62" s="329"/>
      <c r="AD62" s="329"/>
      <c r="AE62" s="329"/>
    </row>
    <row r="63" spans="3:31">
      <c r="C63" s="329"/>
      <c r="D63" s="329"/>
      <c r="E63" s="329"/>
      <c r="F63" s="329"/>
      <c r="G63" s="295"/>
      <c r="H63" s="328"/>
      <c r="I63" s="329"/>
      <c r="J63" s="329"/>
      <c r="K63" s="329"/>
      <c r="L63" s="329"/>
      <c r="M63" s="295"/>
      <c r="N63" s="328"/>
      <c r="O63" s="329"/>
      <c r="P63" s="329"/>
      <c r="Q63" s="329"/>
      <c r="R63" s="329"/>
      <c r="S63" s="295"/>
      <c r="T63" s="328"/>
      <c r="U63" s="329"/>
      <c r="V63" s="329"/>
      <c r="W63" s="329"/>
      <c r="X63" s="329"/>
      <c r="Y63" s="295"/>
      <c r="Z63" s="328"/>
      <c r="AA63" s="329"/>
      <c r="AB63" s="329"/>
      <c r="AC63" s="329"/>
      <c r="AD63" s="329"/>
      <c r="AE63" s="329"/>
    </row>
    <row r="64" spans="3:31">
      <c r="C64" s="329"/>
      <c r="D64" s="329"/>
      <c r="E64" s="329"/>
      <c r="F64" s="329"/>
      <c r="G64" s="295"/>
      <c r="H64" s="328"/>
      <c r="I64" s="329"/>
      <c r="J64" s="329"/>
      <c r="K64" s="329"/>
      <c r="L64" s="329"/>
      <c r="M64" s="295"/>
      <c r="N64" s="328"/>
      <c r="O64" s="329"/>
      <c r="P64" s="329"/>
      <c r="Q64" s="329"/>
      <c r="R64" s="329"/>
      <c r="S64" s="295"/>
      <c r="T64" s="328"/>
      <c r="U64" s="329"/>
      <c r="V64" s="329"/>
      <c r="W64" s="329"/>
      <c r="X64" s="329"/>
      <c r="Y64" s="295"/>
      <c r="Z64" s="328"/>
      <c r="AA64" s="329"/>
      <c r="AB64" s="329"/>
      <c r="AC64" s="329"/>
      <c r="AD64" s="329"/>
      <c r="AE64" s="329"/>
    </row>
    <row r="65" spans="3:31">
      <c r="C65" s="329"/>
      <c r="D65" s="329"/>
      <c r="E65" s="329"/>
      <c r="F65" s="329"/>
      <c r="G65" s="295"/>
      <c r="H65" s="328"/>
      <c r="I65" s="329"/>
      <c r="J65" s="329"/>
      <c r="K65" s="329"/>
      <c r="L65" s="329"/>
      <c r="M65" s="295"/>
      <c r="N65" s="328"/>
      <c r="O65" s="329"/>
      <c r="P65" s="329"/>
      <c r="Q65" s="329"/>
      <c r="R65" s="329"/>
      <c r="S65" s="295"/>
      <c r="T65" s="328"/>
      <c r="U65" s="329"/>
      <c r="V65" s="329"/>
      <c r="W65" s="329"/>
      <c r="X65" s="329"/>
      <c r="Y65" s="295"/>
      <c r="Z65" s="328"/>
      <c r="AA65" s="329"/>
      <c r="AB65" s="329"/>
      <c r="AC65" s="329"/>
      <c r="AD65" s="329"/>
      <c r="AE65" s="329"/>
    </row>
    <row r="66" spans="3:31">
      <c r="C66" s="329"/>
      <c r="D66" s="329"/>
      <c r="E66" s="329"/>
      <c r="F66" s="329"/>
      <c r="G66" s="295"/>
      <c r="H66" s="328"/>
      <c r="I66" s="329"/>
      <c r="J66" s="329"/>
      <c r="K66" s="329"/>
      <c r="L66" s="329"/>
      <c r="M66" s="295"/>
      <c r="N66" s="328"/>
      <c r="O66" s="329"/>
      <c r="P66" s="329"/>
      <c r="Q66" s="329"/>
      <c r="R66" s="329"/>
      <c r="S66" s="295"/>
      <c r="T66" s="328"/>
      <c r="U66" s="329"/>
      <c r="V66" s="329"/>
      <c r="W66" s="329"/>
      <c r="X66" s="329"/>
      <c r="Y66" s="295"/>
      <c r="Z66" s="328"/>
      <c r="AA66" s="329"/>
      <c r="AB66" s="329"/>
      <c r="AC66" s="329"/>
      <c r="AD66" s="329"/>
      <c r="AE66" s="329"/>
    </row>
    <row r="67" spans="3:31">
      <c r="C67" s="329"/>
      <c r="D67" s="329"/>
      <c r="E67" s="329"/>
      <c r="F67" s="329"/>
      <c r="G67" s="295"/>
      <c r="H67" s="328"/>
      <c r="I67" s="329"/>
      <c r="J67" s="329"/>
      <c r="K67" s="329"/>
      <c r="L67" s="329"/>
      <c r="M67" s="295"/>
      <c r="N67" s="328"/>
      <c r="O67" s="329"/>
      <c r="P67" s="329"/>
      <c r="Q67" s="329"/>
      <c r="R67" s="329"/>
      <c r="S67" s="295"/>
      <c r="T67" s="328"/>
      <c r="U67" s="329"/>
      <c r="V67" s="329"/>
      <c r="W67" s="329"/>
      <c r="X67" s="329"/>
      <c r="Y67" s="295"/>
      <c r="Z67" s="328"/>
      <c r="AA67" s="329"/>
      <c r="AB67" s="329"/>
      <c r="AC67" s="329"/>
      <c r="AD67" s="329"/>
      <c r="AE67" s="329"/>
    </row>
    <row r="68" spans="3:31">
      <c r="C68" s="329"/>
      <c r="D68" s="329"/>
      <c r="E68" s="329"/>
      <c r="F68" s="329"/>
      <c r="G68" s="295"/>
      <c r="H68" s="328"/>
      <c r="I68" s="329"/>
      <c r="J68" s="329"/>
      <c r="K68" s="329"/>
      <c r="L68" s="329"/>
      <c r="M68" s="295"/>
      <c r="N68" s="328"/>
      <c r="O68" s="329"/>
      <c r="P68" s="329"/>
      <c r="Q68" s="329"/>
      <c r="R68" s="329"/>
      <c r="S68" s="295"/>
      <c r="T68" s="328"/>
      <c r="U68" s="329"/>
      <c r="V68" s="329"/>
      <c r="W68" s="329"/>
      <c r="X68" s="329"/>
      <c r="Y68" s="295"/>
      <c r="Z68" s="328"/>
      <c r="AA68" s="329"/>
      <c r="AB68" s="329"/>
      <c r="AC68" s="329"/>
      <c r="AD68" s="329"/>
      <c r="AE68" s="329"/>
    </row>
    <row r="69" spans="3:31">
      <c r="C69" s="329"/>
      <c r="D69" s="329"/>
      <c r="E69" s="329"/>
      <c r="F69" s="329"/>
      <c r="G69" s="295"/>
      <c r="H69" s="328"/>
      <c r="I69" s="329"/>
      <c r="J69" s="329"/>
      <c r="K69" s="329"/>
      <c r="L69" s="329"/>
      <c r="M69" s="295"/>
      <c r="N69" s="328"/>
      <c r="O69" s="329"/>
      <c r="P69" s="329"/>
      <c r="Q69" s="329"/>
      <c r="R69" s="329"/>
      <c r="S69" s="295"/>
      <c r="T69" s="328"/>
      <c r="U69" s="329"/>
      <c r="V69" s="329"/>
      <c r="W69" s="329"/>
      <c r="X69" s="329"/>
      <c r="Y69" s="295"/>
      <c r="Z69" s="328"/>
      <c r="AA69" s="329"/>
      <c r="AB69" s="329"/>
      <c r="AC69" s="329"/>
      <c r="AD69" s="329"/>
      <c r="AE69" s="329"/>
    </row>
    <row r="70" spans="3:31">
      <c r="C70" s="329"/>
      <c r="D70" s="329"/>
      <c r="E70" s="329"/>
      <c r="F70" s="329"/>
      <c r="G70" s="295"/>
      <c r="H70" s="328"/>
      <c r="I70" s="329"/>
      <c r="J70" s="329"/>
      <c r="K70" s="329"/>
      <c r="L70" s="329"/>
      <c r="M70" s="295"/>
      <c r="N70" s="328"/>
      <c r="O70" s="329"/>
      <c r="P70" s="329"/>
      <c r="Q70" s="329"/>
      <c r="R70" s="329"/>
      <c r="S70" s="295"/>
      <c r="T70" s="328"/>
      <c r="U70" s="329"/>
      <c r="V70" s="329"/>
      <c r="W70" s="329"/>
      <c r="X70" s="329"/>
      <c r="Y70" s="295"/>
      <c r="Z70" s="328"/>
      <c r="AA70" s="329"/>
      <c r="AB70" s="329"/>
      <c r="AC70" s="329"/>
      <c r="AD70" s="329"/>
      <c r="AE70" s="329"/>
    </row>
    <row r="71" spans="3:31">
      <c r="C71" s="329"/>
      <c r="D71" s="329"/>
      <c r="E71" s="329"/>
      <c r="F71" s="329"/>
      <c r="G71" s="295"/>
      <c r="H71" s="328"/>
      <c r="I71" s="329"/>
      <c r="J71" s="329"/>
      <c r="K71" s="329"/>
      <c r="L71" s="329"/>
      <c r="M71" s="295"/>
      <c r="N71" s="328"/>
      <c r="O71" s="329"/>
      <c r="P71" s="329"/>
      <c r="Q71" s="329"/>
      <c r="R71" s="329"/>
      <c r="S71" s="295"/>
      <c r="T71" s="328"/>
      <c r="U71" s="329"/>
      <c r="V71" s="329"/>
      <c r="W71" s="329"/>
      <c r="X71" s="329"/>
      <c r="Y71" s="295"/>
      <c r="Z71" s="328"/>
      <c r="AA71" s="329"/>
      <c r="AB71" s="329"/>
      <c r="AC71" s="329"/>
      <c r="AD71" s="329"/>
      <c r="AE71" s="329"/>
    </row>
    <row r="72" spans="3:31">
      <c r="C72" s="329"/>
      <c r="D72" s="329"/>
      <c r="E72" s="329"/>
      <c r="F72" s="329"/>
      <c r="G72" s="295"/>
      <c r="H72" s="328"/>
      <c r="I72" s="329"/>
      <c r="J72" s="329"/>
      <c r="K72" s="329"/>
      <c r="L72" s="329"/>
      <c r="M72" s="295"/>
      <c r="N72" s="328"/>
      <c r="O72" s="329"/>
      <c r="P72" s="329"/>
      <c r="Q72" s="329"/>
      <c r="R72" s="329"/>
      <c r="S72" s="295"/>
      <c r="T72" s="328"/>
      <c r="U72" s="329"/>
      <c r="V72" s="329"/>
      <c r="W72" s="329"/>
      <c r="X72" s="329"/>
      <c r="Y72" s="295"/>
      <c r="Z72" s="328"/>
      <c r="AA72" s="329"/>
      <c r="AB72" s="329"/>
      <c r="AC72" s="329"/>
      <c r="AD72" s="329"/>
      <c r="AE72" s="329"/>
    </row>
    <row r="73" spans="3:31">
      <c r="C73" s="329"/>
      <c r="D73" s="329"/>
      <c r="E73" s="329"/>
      <c r="F73" s="329"/>
      <c r="G73" s="295"/>
      <c r="H73" s="328"/>
      <c r="I73" s="329"/>
      <c r="J73" s="329"/>
      <c r="K73" s="329"/>
      <c r="L73" s="329"/>
      <c r="M73" s="295"/>
      <c r="N73" s="328"/>
      <c r="O73" s="329"/>
      <c r="P73" s="329"/>
      <c r="Q73" s="329"/>
      <c r="R73" s="329"/>
      <c r="S73" s="295"/>
      <c r="T73" s="328"/>
      <c r="U73" s="329"/>
      <c r="V73" s="329"/>
      <c r="W73" s="329"/>
      <c r="X73" s="329"/>
      <c r="Y73" s="295"/>
      <c r="Z73" s="328"/>
      <c r="AA73" s="329"/>
      <c r="AB73" s="329"/>
      <c r="AC73" s="329"/>
      <c r="AD73" s="329"/>
      <c r="AE73" s="329"/>
    </row>
    <row r="74" spans="3:31">
      <c r="C74" s="329"/>
      <c r="D74" s="329"/>
      <c r="E74" s="329"/>
      <c r="F74" s="329"/>
      <c r="G74" s="295"/>
      <c r="H74" s="328"/>
      <c r="I74" s="329"/>
      <c r="J74" s="329"/>
      <c r="K74" s="329"/>
      <c r="L74" s="329"/>
      <c r="M74" s="295"/>
      <c r="N74" s="328"/>
      <c r="O74" s="329"/>
      <c r="P74" s="329"/>
      <c r="Q74" s="329"/>
      <c r="R74" s="329"/>
      <c r="S74" s="295"/>
      <c r="T74" s="328"/>
      <c r="U74" s="329"/>
      <c r="V74" s="329"/>
      <c r="W74" s="329"/>
      <c r="X74" s="329"/>
      <c r="Y74" s="295"/>
      <c r="Z74" s="328"/>
      <c r="AA74" s="329"/>
      <c r="AB74" s="329"/>
      <c r="AC74" s="329"/>
      <c r="AD74" s="329"/>
      <c r="AE74" s="329"/>
    </row>
    <row r="75" spans="3:31">
      <c r="C75" s="329"/>
      <c r="D75" s="329"/>
      <c r="E75" s="329"/>
      <c r="F75" s="329"/>
      <c r="G75" s="295"/>
      <c r="H75" s="328"/>
      <c r="I75" s="329"/>
      <c r="J75" s="329"/>
      <c r="K75" s="329"/>
      <c r="L75" s="329"/>
      <c r="M75" s="295"/>
      <c r="N75" s="328"/>
      <c r="O75" s="329"/>
      <c r="P75" s="329"/>
      <c r="Q75" s="329"/>
      <c r="R75" s="329"/>
      <c r="S75" s="295"/>
      <c r="T75" s="328"/>
      <c r="U75" s="329"/>
      <c r="V75" s="329"/>
      <c r="W75" s="329"/>
      <c r="X75" s="329"/>
      <c r="Y75" s="295"/>
      <c r="Z75" s="328"/>
      <c r="AA75" s="329"/>
      <c r="AB75" s="329"/>
      <c r="AC75" s="329"/>
      <c r="AD75" s="329"/>
      <c r="AE75" s="329"/>
    </row>
    <row r="76" spans="3:31">
      <c r="C76" s="329"/>
      <c r="D76" s="329"/>
      <c r="E76" s="329"/>
      <c r="F76" s="329"/>
      <c r="G76" s="295"/>
      <c r="H76" s="328"/>
      <c r="I76" s="329"/>
      <c r="J76" s="329"/>
      <c r="K76" s="329"/>
      <c r="L76" s="329"/>
      <c r="M76" s="295"/>
      <c r="N76" s="328"/>
      <c r="O76" s="329"/>
      <c r="P76" s="329"/>
      <c r="Q76" s="329"/>
      <c r="R76" s="329"/>
      <c r="S76" s="295"/>
      <c r="T76" s="328"/>
      <c r="U76" s="329"/>
      <c r="V76" s="329"/>
      <c r="W76" s="329"/>
      <c r="X76" s="329"/>
      <c r="Y76" s="295"/>
      <c r="Z76" s="328"/>
      <c r="AA76" s="329"/>
      <c r="AB76" s="329"/>
      <c r="AC76" s="329"/>
      <c r="AD76" s="329"/>
      <c r="AE76" s="329"/>
    </row>
    <row r="77" spans="3:31">
      <c r="C77" s="329"/>
      <c r="D77" s="329"/>
      <c r="E77" s="329"/>
      <c r="F77" s="329"/>
      <c r="G77" s="295"/>
      <c r="H77" s="328"/>
      <c r="I77" s="329"/>
      <c r="J77" s="329"/>
      <c r="K77" s="329"/>
      <c r="L77" s="329"/>
      <c r="M77" s="295"/>
      <c r="N77" s="328"/>
      <c r="O77" s="329"/>
      <c r="P77" s="329"/>
      <c r="Q77" s="329"/>
      <c r="R77" s="329"/>
      <c r="S77" s="295"/>
      <c r="T77" s="328"/>
      <c r="U77" s="329"/>
      <c r="V77" s="329"/>
      <c r="W77" s="329"/>
      <c r="X77" s="329"/>
      <c r="Y77" s="295"/>
      <c r="Z77" s="328"/>
      <c r="AA77" s="329"/>
      <c r="AB77" s="329"/>
      <c r="AC77" s="329"/>
      <c r="AD77" s="329"/>
      <c r="AE77" s="329"/>
    </row>
    <row r="78" spans="3:31">
      <c r="C78" s="329"/>
      <c r="D78" s="329"/>
      <c r="E78" s="329"/>
      <c r="F78" s="329"/>
      <c r="G78" s="295"/>
      <c r="H78" s="328"/>
      <c r="I78" s="329"/>
      <c r="J78" s="329"/>
      <c r="K78" s="329"/>
      <c r="L78" s="329"/>
      <c r="M78" s="295"/>
      <c r="N78" s="328"/>
      <c r="O78" s="329"/>
      <c r="P78" s="329"/>
      <c r="Q78" s="329"/>
      <c r="R78" s="329"/>
      <c r="S78" s="295"/>
      <c r="T78" s="328"/>
      <c r="U78" s="329"/>
      <c r="V78" s="329"/>
      <c r="W78" s="329"/>
      <c r="X78" s="329"/>
      <c r="Y78" s="295"/>
      <c r="Z78" s="328"/>
      <c r="AA78" s="329"/>
      <c r="AB78" s="329"/>
      <c r="AC78" s="329"/>
      <c r="AD78" s="329"/>
      <c r="AE78" s="329"/>
    </row>
    <row r="79" spans="3:31">
      <c r="C79" s="329"/>
      <c r="D79" s="329"/>
      <c r="E79" s="329"/>
      <c r="F79" s="329"/>
      <c r="G79" s="295"/>
      <c r="H79" s="328"/>
      <c r="I79" s="329"/>
      <c r="J79" s="329"/>
      <c r="K79" s="329"/>
      <c r="L79" s="329"/>
      <c r="M79" s="295"/>
      <c r="N79" s="328"/>
      <c r="O79" s="329"/>
      <c r="P79" s="329"/>
      <c r="Q79" s="329"/>
      <c r="R79" s="329"/>
      <c r="S79" s="295"/>
      <c r="T79" s="328"/>
      <c r="U79" s="329"/>
      <c r="V79" s="329"/>
      <c r="W79" s="329"/>
      <c r="X79" s="329"/>
      <c r="Y79" s="295"/>
      <c r="Z79" s="328"/>
      <c r="AA79" s="329"/>
      <c r="AB79" s="329"/>
      <c r="AC79" s="329"/>
      <c r="AD79" s="329"/>
      <c r="AE79" s="329"/>
    </row>
    <row r="80" spans="3:31">
      <c r="C80" s="329"/>
      <c r="D80" s="329"/>
      <c r="E80" s="329"/>
      <c r="F80" s="329"/>
      <c r="G80" s="295"/>
      <c r="H80" s="328"/>
      <c r="I80" s="329"/>
      <c r="J80" s="329"/>
      <c r="K80" s="329"/>
      <c r="L80" s="329"/>
      <c r="M80" s="295"/>
      <c r="N80" s="328"/>
      <c r="O80" s="329"/>
      <c r="P80" s="329"/>
      <c r="Q80" s="329"/>
      <c r="R80" s="329"/>
      <c r="S80" s="295"/>
      <c r="T80" s="328"/>
      <c r="U80" s="329"/>
      <c r="V80" s="329"/>
      <c r="W80" s="329"/>
      <c r="X80" s="329"/>
      <c r="Y80" s="295"/>
      <c r="Z80" s="328"/>
      <c r="AA80" s="329"/>
      <c r="AB80" s="329"/>
      <c r="AC80" s="329"/>
      <c r="AD80" s="329"/>
      <c r="AE80" s="329"/>
    </row>
    <row r="81" spans="3:31">
      <c r="C81" s="329"/>
      <c r="D81" s="329"/>
      <c r="E81" s="329"/>
      <c r="F81" s="329"/>
      <c r="G81" s="295"/>
      <c r="H81" s="328"/>
      <c r="I81" s="329"/>
      <c r="J81" s="329"/>
      <c r="K81" s="329"/>
      <c r="L81" s="329"/>
      <c r="M81" s="295"/>
      <c r="N81" s="328"/>
      <c r="O81" s="329"/>
      <c r="P81" s="329"/>
      <c r="Q81" s="329"/>
      <c r="R81" s="329"/>
      <c r="S81" s="295"/>
      <c r="T81" s="328"/>
      <c r="U81" s="329"/>
      <c r="V81" s="329"/>
      <c r="W81" s="329"/>
      <c r="X81" s="329"/>
      <c r="Y81" s="295"/>
      <c r="Z81" s="328"/>
      <c r="AA81" s="329"/>
      <c r="AB81" s="329"/>
      <c r="AC81" s="329"/>
      <c r="AD81" s="329"/>
      <c r="AE81" s="329"/>
    </row>
    <row r="82" spans="3:31">
      <c r="C82" s="329"/>
      <c r="D82" s="329"/>
      <c r="E82" s="329"/>
      <c r="F82" s="329"/>
      <c r="G82" s="295"/>
      <c r="H82" s="328"/>
      <c r="I82" s="329"/>
      <c r="J82" s="329"/>
      <c r="K82" s="329"/>
      <c r="L82" s="329"/>
      <c r="M82" s="295"/>
      <c r="N82" s="328"/>
      <c r="O82" s="329"/>
      <c r="P82" s="329"/>
      <c r="Q82" s="329"/>
      <c r="R82" s="329"/>
      <c r="S82" s="295"/>
      <c r="T82" s="328"/>
      <c r="U82" s="329"/>
      <c r="V82" s="329"/>
      <c r="W82" s="329"/>
      <c r="X82" s="329"/>
      <c r="Y82" s="295"/>
      <c r="Z82" s="328"/>
      <c r="AA82" s="329"/>
      <c r="AB82" s="329"/>
      <c r="AC82" s="329"/>
      <c r="AD82" s="329"/>
      <c r="AE82" s="329"/>
    </row>
    <row r="83" spans="3:31">
      <c r="C83" s="329"/>
      <c r="D83" s="329"/>
      <c r="E83" s="329"/>
      <c r="F83" s="329"/>
      <c r="G83" s="295"/>
      <c r="H83" s="328"/>
      <c r="I83" s="329"/>
      <c r="J83" s="329"/>
      <c r="K83" s="329"/>
      <c r="L83" s="329"/>
      <c r="M83" s="295"/>
      <c r="N83" s="328"/>
      <c r="O83" s="329"/>
      <c r="P83" s="329"/>
      <c r="Q83" s="329"/>
      <c r="R83" s="329"/>
      <c r="S83" s="295"/>
      <c r="T83" s="328"/>
      <c r="U83" s="329"/>
      <c r="V83" s="329"/>
      <c r="W83" s="329"/>
      <c r="X83" s="329"/>
      <c r="Y83" s="295"/>
      <c r="Z83" s="328"/>
      <c r="AA83" s="329"/>
      <c r="AB83" s="329"/>
      <c r="AC83" s="329"/>
      <c r="AD83" s="329"/>
      <c r="AE83" s="329"/>
    </row>
    <row r="84" spans="3:31">
      <c r="C84" s="329"/>
      <c r="D84" s="329"/>
      <c r="E84" s="329"/>
      <c r="F84" s="329"/>
      <c r="G84" s="295"/>
      <c r="H84" s="328"/>
      <c r="I84" s="329"/>
      <c r="J84" s="329"/>
      <c r="K84" s="329"/>
      <c r="L84" s="329"/>
      <c r="M84" s="295"/>
      <c r="N84" s="328"/>
      <c r="O84" s="329"/>
      <c r="P84" s="329"/>
      <c r="Q84" s="329"/>
      <c r="R84" s="329"/>
      <c r="S84" s="295"/>
      <c r="T84" s="328"/>
      <c r="U84" s="329"/>
      <c r="V84" s="329"/>
      <c r="W84" s="329"/>
      <c r="X84" s="329"/>
      <c r="Y84" s="295"/>
      <c r="Z84" s="328"/>
      <c r="AA84" s="329"/>
      <c r="AB84" s="329"/>
      <c r="AC84" s="329"/>
      <c r="AD84" s="329"/>
      <c r="AE84" s="329"/>
    </row>
    <row r="85" spans="3:31">
      <c r="C85" s="329"/>
      <c r="D85" s="329"/>
      <c r="E85" s="329"/>
      <c r="F85" s="329"/>
      <c r="G85" s="295"/>
      <c r="H85" s="328"/>
      <c r="I85" s="329"/>
      <c r="J85" s="329"/>
      <c r="K85" s="329"/>
      <c r="L85" s="329"/>
      <c r="M85" s="295"/>
      <c r="N85" s="328"/>
      <c r="O85" s="329"/>
      <c r="P85" s="329"/>
      <c r="Q85" s="329"/>
      <c r="R85" s="329"/>
      <c r="S85" s="295"/>
      <c r="T85" s="328"/>
      <c r="U85" s="329"/>
      <c r="V85" s="329"/>
      <c r="W85" s="329"/>
      <c r="X85" s="329"/>
      <c r="Y85" s="295"/>
      <c r="Z85" s="328"/>
      <c r="AA85" s="329"/>
      <c r="AB85" s="329"/>
      <c r="AC85" s="329"/>
      <c r="AD85" s="329"/>
      <c r="AE85" s="329"/>
    </row>
  </sheetData>
  <sheetProtection formatCells="0"/>
  <mergeCells count="14">
    <mergeCell ref="C10:F10"/>
    <mergeCell ref="I10:L10"/>
    <mergeCell ref="O10:R10"/>
    <mergeCell ref="C2:F3"/>
    <mergeCell ref="AA7:AB8"/>
    <mergeCell ref="D7:L8"/>
    <mergeCell ref="W7:X7"/>
    <mergeCell ref="P5:V6"/>
    <mergeCell ref="P7:Q8"/>
    <mergeCell ref="AA5:AC6"/>
    <mergeCell ref="W5:X5"/>
    <mergeCell ref="D5:L6"/>
    <mergeCell ref="U10:X10"/>
    <mergeCell ref="AA10:AD10"/>
  </mergeCells>
  <phoneticPr fontId="2"/>
  <conditionalFormatting sqref="X27:X31 F13:F19">
    <cfRule type="cellIs" dxfId="68" priority="12" operator="greaterThan">
      <formula>D13</formula>
    </cfRule>
  </conditionalFormatting>
  <conditionalFormatting sqref="L13:L16">
    <cfRule type="cellIs" dxfId="67" priority="11" operator="greaterThan">
      <formula>J13</formula>
    </cfRule>
  </conditionalFormatting>
  <conditionalFormatting sqref="X13:X17">
    <cfRule type="cellIs" dxfId="66" priority="10" operator="greaterThan">
      <formula>V13</formula>
    </cfRule>
  </conditionalFormatting>
  <conditionalFormatting sqref="F27:F34">
    <cfRule type="cellIs" dxfId="65" priority="9" operator="greaterThan">
      <formula>D27</formula>
    </cfRule>
  </conditionalFormatting>
  <conditionalFormatting sqref="L27:L33">
    <cfRule type="cellIs" dxfId="64" priority="8" operator="greaterThan">
      <formula>J27</formula>
    </cfRule>
  </conditionalFormatting>
  <conditionalFormatting sqref="R27:R29">
    <cfRule type="cellIs" dxfId="63" priority="24" operator="greaterThan">
      <formula>P27</formula>
    </cfRule>
  </conditionalFormatting>
  <hyperlinks>
    <hyperlink ref="C2:F3" location="提案表紙!A1" display="兵庫県折込資料表　" xr:uid="{00000000-0004-0000-0B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85" orientation="landscape" horizontalDpi="300" verticalDpi="300" r:id="rId1"/>
  <headerFooter alignWithMargins="0">
    <oddFooter>&amp;L須磨区・垂水区
&amp;RＰ－０８／２３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F6F6F6"/>
    <pageSetUpPr fitToPage="1"/>
  </sheetPr>
  <dimension ref="A1:AE81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3.6640625" customWidth="1"/>
    <col min="4" max="4" width="6.6640625" customWidth="1"/>
    <col min="5" max="5" width="3.21875" customWidth="1"/>
    <col min="6" max="6" width="8.77734375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6640625" customWidth="1"/>
    <col min="11" max="11" width="3.21875" customWidth="1"/>
    <col min="12" max="12" width="8.77734375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6640625" customWidth="1"/>
    <col min="17" max="17" width="3.21875" customWidth="1"/>
    <col min="18" max="18" width="8.77734375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6640625" customWidth="1"/>
    <col min="23" max="23" width="3.21875" customWidth="1"/>
    <col min="24" max="24" width="8.77734375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6640625" customWidth="1"/>
    <col min="29" max="29" width="3.21875" customWidth="1"/>
    <col min="30" max="30" width="8.77734375" customWidth="1"/>
    <col min="31" max="31" width="9.109375" bestFit="1" customWidth="1"/>
  </cols>
  <sheetData>
    <row r="1" spans="1:31" ht="14.1" hidden="1" customHeight="1">
      <c r="A1" s="166" t="s">
        <v>313</v>
      </c>
      <c r="B1" s="167" t="s">
        <v>314</v>
      </c>
      <c r="F1" s="72" t="s">
        <v>315</v>
      </c>
      <c r="G1" s="166" t="s">
        <v>313</v>
      </c>
      <c r="H1" s="167" t="s">
        <v>314</v>
      </c>
      <c r="L1" s="72" t="s">
        <v>315</v>
      </c>
      <c r="M1" s="166" t="s">
        <v>313</v>
      </c>
      <c r="N1" s="167" t="s">
        <v>314</v>
      </c>
      <c r="R1" s="72" t="s">
        <v>315</v>
      </c>
      <c r="S1" s="166" t="s">
        <v>313</v>
      </c>
      <c r="T1" s="167" t="s">
        <v>314</v>
      </c>
      <c r="X1" s="72" t="s">
        <v>315</v>
      </c>
      <c r="Y1" s="166" t="s">
        <v>313</v>
      </c>
      <c r="Z1" s="167" t="s">
        <v>314</v>
      </c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W2" t="s">
        <v>1073</v>
      </c>
      <c r="Y2"/>
      <c r="Z2"/>
    </row>
    <row r="3" spans="1:31" ht="13.2" customHeight="1">
      <c r="C3" s="933"/>
      <c r="D3" s="933"/>
      <c r="E3" s="933"/>
      <c r="F3" s="933"/>
      <c r="I3" s="121" t="s">
        <v>486</v>
      </c>
      <c r="W3" t="s">
        <v>1075</v>
      </c>
      <c r="Y3"/>
      <c r="Z3"/>
    </row>
    <row r="4" spans="1:31" ht="13.2" customHeight="1">
      <c r="C4" t="s">
        <v>166</v>
      </c>
      <c r="I4" s="288">
        <v>45717</v>
      </c>
      <c r="J4" s="284" t="s">
        <v>603</v>
      </c>
      <c r="K4" t="s">
        <v>167</v>
      </c>
      <c r="W4" t="s">
        <v>1072</v>
      </c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295</v>
      </c>
      <c r="P7" s="944">
        <f>提案表紙!H10</f>
        <v>0</v>
      </c>
      <c r="Q7" s="945"/>
      <c r="R7" s="76" t="s">
        <v>162</v>
      </c>
      <c r="T7" s="175"/>
      <c r="U7" s="563">
        <f>SUM(西区折込部数+明石市折込部数)</f>
        <v>0</v>
      </c>
      <c r="V7" s="57"/>
      <c r="W7" s="934" t="s">
        <v>388</v>
      </c>
      <c r="X7" s="935"/>
      <c r="Z7" s="175"/>
      <c r="AA7" s="954" t="s">
        <v>390</v>
      </c>
      <c r="AB7" s="954"/>
      <c r="AC7" s="549" t="s">
        <v>834</v>
      </c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55"/>
      <c r="AB8" s="955"/>
      <c r="AC8" s="553" t="s">
        <v>835</v>
      </c>
      <c r="AD8" s="294" t="s">
        <v>836</v>
      </c>
      <c r="AE8" s="296"/>
    </row>
    <row r="9" spans="1:31" ht="13.2" customHeight="1"/>
    <row r="10" spans="1:31" ht="16.2" customHeight="1">
      <c r="A10" s="166">
        <v>1</v>
      </c>
      <c r="B10" s="167">
        <v>1</v>
      </c>
      <c r="C10" s="930" t="s">
        <v>169</v>
      </c>
      <c r="D10" s="931"/>
      <c r="E10" s="931"/>
      <c r="F10" s="932"/>
      <c r="G10" s="166">
        <v>1</v>
      </c>
      <c r="H10" s="167">
        <v>2</v>
      </c>
      <c r="I10" s="930" t="s">
        <v>170</v>
      </c>
      <c r="J10" s="931"/>
      <c r="K10" s="931"/>
      <c r="L10" s="932"/>
      <c r="M10" s="166">
        <v>1</v>
      </c>
      <c r="N10" s="167">
        <v>3</v>
      </c>
      <c r="O10" s="930" t="s">
        <v>171</v>
      </c>
      <c r="P10" s="931"/>
      <c r="Q10" s="931"/>
      <c r="R10" s="932"/>
      <c r="S10" s="166">
        <v>1</v>
      </c>
      <c r="T10" s="167">
        <v>4</v>
      </c>
      <c r="U10" s="930" t="s">
        <v>172</v>
      </c>
      <c r="V10" s="931"/>
      <c r="W10" s="931"/>
      <c r="X10" s="932"/>
      <c r="Y10" s="166">
        <v>1</v>
      </c>
      <c r="Z10" s="167">
        <v>5</v>
      </c>
      <c r="AA10" s="930" t="s">
        <v>173</v>
      </c>
      <c r="AB10" s="931"/>
      <c r="AC10" s="931"/>
      <c r="AD10" s="932"/>
      <c r="AE10" s="666" t="s">
        <v>175</v>
      </c>
    </row>
    <row r="11" spans="1:31" ht="16.2" customHeight="1">
      <c r="C11" s="17" t="s">
        <v>176</v>
      </c>
      <c r="D11" s="31" t="s">
        <v>177</v>
      </c>
      <c r="E11" s="32" t="s">
        <v>178</v>
      </c>
      <c r="F11" s="120" t="s">
        <v>448</v>
      </c>
      <c r="H11" s="167">
        <v>0</v>
      </c>
      <c r="I11" s="17" t="s">
        <v>176</v>
      </c>
      <c r="J11" s="31" t="s">
        <v>177</v>
      </c>
      <c r="K11" s="32" t="s">
        <v>178</v>
      </c>
      <c r="L11" s="120" t="s">
        <v>448</v>
      </c>
      <c r="O11" s="17" t="s">
        <v>176</v>
      </c>
      <c r="P11" s="31" t="s">
        <v>177</v>
      </c>
      <c r="Q11" s="32" t="s">
        <v>178</v>
      </c>
      <c r="R11" s="120" t="s">
        <v>448</v>
      </c>
      <c r="U11" s="17" t="s">
        <v>176</v>
      </c>
      <c r="V11" s="31" t="s">
        <v>177</v>
      </c>
      <c r="W11" s="32" t="s">
        <v>178</v>
      </c>
      <c r="X11" s="120" t="s">
        <v>448</v>
      </c>
      <c r="AA11" s="17" t="s">
        <v>176</v>
      </c>
      <c r="AB11" s="31" t="s">
        <v>177</v>
      </c>
      <c r="AC11" s="32" t="s">
        <v>178</v>
      </c>
      <c r="AD11" s="33" t="s">
        <v>179</v>
      </c>
      <c r="AE11" s="34" t="s">
        <v>180</v>
      </c>
    </row>
    <row r="12" spans="1:31" ht="16.2" customHeight="1">
      <c r="A12" s="166">
        <v>2</v>
      </c>
      <c r="B12" s="167">
        <v>9</v>
      </c>
      <c r="C12" s="71" t="s">
        <v>181</v>
      </c>
      <c r="E12" s="15"/>
      <c r="G12" s="166">
        <v>2</v>
      </c>
      <c r="H12" s="167">
        <v>9</v>
      </c>
      <c r="K12" s="14"/>
      <c r="M12" s="166">
        <v>2</v>
      </c>
      <c r="N12" s="167">
        <v>9</v>
      </c>
      <c r="O12" s="73"/>
      <c r="P12" s="73"/>
      <c r="Q12" s="14"/>
      <c r="S12" s="166">
        <v>2</v>
      </c>
      <c r="T12" s="167">
        <v>9</v>
      </c>
      <c r="U12" s="26"/>
      <c r="W12" s="14"/>
      <c r="Y12" s="166">
        <v>2</v>
      </c>
      <c r="Z12" s="167">
        <v>9</v>
      </c>
      <c r="AA12" s="26"/>
      <c r="AC12" s="14"/>
    </row>
    <row r="13" spans="1:31" ht="16.2" customHeight="1">
      <c r="A13" s="166">
        <v>3</v>
      </c>
      <c r="B13" s="167">
        <v>10901</v>
      </c>
      <c r="C13" s="75" t="s">
        <v>140</v>
      </c>
      <c r="D13" s="4">
        <v>2450</v>
      </c>
      <c r="E13" s="239"/>
      <c r="F13" s="202"/>
      <c r="G13" s="166">
        <v>3</v>
      </c>
      <c r="H13" s="167">
        <v>20903</v>
      </c>
      <c r="I13" s="749" t="s">
        <v>875</v>
      </c>
      <c r="J13" s="4">
        <v>900</v>
      </c>
      <c r="K13" s="239"/>
      <c r="L13" s="253"/>
      <c r="M13" s="166">
        <v>3</v>
      </c>
      <c r="N13" s="167">
        <v>30903</v>
      </c>
      <c r="O13" s="707" t="s">
        <v>185</v>
      </c>
      <c r="P13" s="8">
        <v>450</v>
      </c>
      <c r="Q13" s="239"/>
      <c r="R13" s="253"/>
      <c r="S13" s="166">
        <v>3</v>
      </c>
      <c r="T13" s="167">
        <v>40901</v>
      </c>
      <c r="U13" s="19" t="s">
        <v>184</v>
      </c>
      <c r="V13" s="4">
        <v>2150</v>
      </c>
      <c r="W13" s="239"/>
      <c r="X13" s="253"/>
      <c r="Y13" s="295">
        <v>3</v>
      </c>
      <c r="Z13" s="328"/>
      <c r="AA13" s="340"/>
      <c r="AB13" s="339"/>
      <c r="AC13" s="220"/>
      <c r="AD13" s="202"/>
      <c r="AE13" s="308"/>
    </row>
    <row r="14" spans="1:31" ht="16.2" customHeight="1">
      <c r="A14" s="166">
        <v>3</v>
      </c>
      <c r="B14" s="167">
        <v>10905</v>
      </c>
      <c r="C14" s="20" t="s">
        <v>56</v>
      </c>
      <c r="D14" s="3">
        <v>1450</v>
      </c>
      <c r="E14" s="224"/>
      <c r="F14" s="214"/>
      <c r="G14" s="166">
        <v>3</v>
      </c>
      <c r="H14" s="167">
        <v>20905</v>
      </c>
      <c r="I14" s="20" t="s">
        <v>955</v>
      </c>
      <c r="J14" s="3">
        <v>1150</v>
      </c>
      <c r="K14" s="224"/>
      <c r="L14" s="214"/>
      <c r="M14" s="166">
        <v>3</v>
      </c>
      <c r="N14" s="167">
        <v>30905</v>
      </c>
      <c r="O14" s="20" t="s">
        <v>202</v>
      </c>
      <c r="P14" s="7">
        <v>900</v>
      </c>
      <c r="Q14" s="224"/>
      <c r="R14" s="214"/>
      <c r="S14" s="166">
        <v>3</v>
      </c>
      <c r="T14" s="167">
        <v>40905</v>
      </c>
      <c r="U14" s="20" t="s">
        <v>185</v>
      </c>
      <c r="V14" s="3">
        <v>1200</v>
      </c>
      <c r="W14" s="224"/>
      <c r="X14" s="214"/>
      <c r="Y14" s="295">
        <v>3</v>
      </c>
      <c r="Z14" s="328"/>
      <c r="AA14" s="316"/>
      <c r="AB14" s="571"/>
      <c r="AC14" s="221"/>
      <c r="AD14" s="214"/>
      <c r="AE14" s="309"/>
    </row>
    <row r="15" spans="1:31" ht="16.2" customHeight="1">
      <c r="A15" s="166">
        <v>3</v>
      </c>
      <c r="B15" s="167">
        <v>10907</v>
      </c>
      <c r="C15" s="20" t="s">
        <v>930</v>
      </c>
      <c r="D15" s="3">
        <v>650</v>
      </c>
      <c r="E15" s="224"/>
      <c r="F15" s="214"/>
      <c r="G15" s="166">
        <v>3</v>
      </c>
      <c r="H15" s="167">
        <v>20907</v>
      </c>
      <c r="I15" s="20" t="s">
        <v>186</v>
      </c>
      <c r="J15" s="3">
        <v>1050</v>
      </c>
      <c r="K15" s="224"/>
      <c r="L15" s="214"/>
      <c r="M15" s="166">
        <v>3</v>
      </c>
      <c r="O15" s="25"/>
      <c r="P15" s="676"/>
      <c r="Q15" s="226"/>
      <c r="R15" s="249"/>
      <c r="S15" s="166">
        <v>3</v>
      </c>
      <c r="T15" s="167">
        <v>40907</v>
      </c>
      <c r="U15" s="20" t="s">
        <v>3</v>
      </c>
      <c r="V15" s="3">
        <v>4100</v>
      </c>
      <c r="W15" s="224"/>
      <c r="X15" s="214"/>
      <c r="Y15" s="295">
        <v>3</v>
      </c>
      <c r="Z15" s="328"/>
      <c r="AA15" s="316"/>
      <c r="AB15" s="223" t="s">
        <v>183</v>
      </c>
      <c r="AC15" s="221"/>
      <c r="AD15" s="214"/>
      <c r="AE15" s="309"/>
    </row>
    <row r="16" spans="1:31" ht="16.2" customHeight="1">
      <c r="A16" s="166">
        <v>3</v>
      </c>
      <c r="B16" s="167">
        <v>10909</v>
      </c>
      <c r="C16" s="20" t="s">
        <v>141</v>
      </c>
      <c r="D16" s="3">
        <v>2700</v>
      </c>
      <c r="E16" s="224"/>
      <c r="F16" s="214"/>
      <c r="G16" s="166">
        <v>3</v>
      </c>
      <c r="H16" s="167">
        <v>20909</v>
      </c>
      <c r="I16" s="697" t="s">
        <v>935</v>
      </c>
      <c r="J16" s="7">
        <v>2200</v>
      </c>
      <c r="K16" s="224"/>
      <c r="L16" s="214"/>
      <c r="M16" s="166">
        <v>3</v>
      </c>
      <c r="O16" s="25"/>
      <c r="P16" s="3"/>
      <c r="Q16" s="224"/>
      <c r="R16" s="214"/>
      <c r="S16" s="166">
        <v>3</v>
      </c>
      <c r="T16" s="167">
        <v>40906</v>
      </c>
      <c r="U16" s="561" t="s">
        <v>1218</v>
      </c>
      <c r="V16" s="3">
        <v>1750</v>
      </c>
      <c r="W16" s="224"/>
      <c r="X16" s="214"/>
      <c r="Y16" s="295">
        <v>3</v>
      </c>
      <c r="Z16" s="328"/>
      <c r="AA16" s="316"/>
      <c r="AB16" s="223"/>
      <c r="AC16" s="221"/>
      <c r="AD16" s="214"/>
      <c r="AE16" s="309"/>
    </row>
    <row r="17" spans="1:31" ht="16.2" customHeight="1">
      <c r="A17" s="166">
        <v>3</v>
      </c>
      <c r="B17" s="167">
        <v>10911</v>
      </c>
      <c r="C17" s="20" t="s">
        <v>477</v>
      </c>
      <c r="D17" s="3">
        <v>3500</v>
      </c>
      <c r="E17" s="224"/>
      <c r="F17" s="214"/>
      <c r="G17" s="166">
        <v>3</v>
      </c>
      <c r="H17" s="167">
        <v>20911</v>
      </c>
      <c r="I17" s="20" t="s">
        <v>202</v>
      </c>
      <c r="J17" s="3">
        <v>1000</v>
      </c>
      <c r="K17" s="226" t="s">
        <v>159</v>
      </c>
      <c r="L17" s="214"/>
      <c r="M17" s="166">
        <v>3</v>
      </c>
      <c r="O17" s="25"/>
      <c r="P17" s="676"/>
      <c r="Q17" s="224"/>
      <c r="R17" s="214"/>
      <c r="S17" s="166">
        <v>3</v>
      </c>
      <c r="T17" s="167">
        <v>40908</v>
      </c>
      <c r="U17" s="22" t="s">
        <v>1040</v>
      </c>
      <c r="V17" s="7">
        <v>1900</v>
      </c>
      <c r="W17" s="224"/>
      <c r="X17" s="214"/>
      <c r="Y17" s="295">
        <v>3</v>
      </c>
      <c r="Z17" s="328"/>
      <c r="AA17" s="316"/>
      <c r="AB17" s="223"/>
      <c r="AC17" s="221"/>
      <c r="AD17" s="214"/>
      <c r="AE17" s="309"/>
    </row>
    <row r="18" spans="1:31" ht="16.2" customHeight="1">
      <c r="A18" s="166">
        <v>3</v>
      </c>
      <c r="B18" s="167">
        <v>10912</v>
      </c>
      <c r="C18" s="464" t="s">
        <v>95</v>
      </c>
      <c r="D18" s="3">
        <v>1800</v>
      </c>
      <c r="E18" s="224"/>
      <c r="F18" s="214"/>
      <c r="G18" s="166">
        <v>3</v>
      </c>
      <c r="I18" s="20"/>
      <c r="J18" s="3"/>
      <c r="K18" s="224"/>
      <c r="L18" s="249"/>
      <c r="M18" s="166">
        <v>3</v>
      </c>
      <c r="O18" s="671"/>
      <c r="P18" s="223"/>
      <c r="Q18" s="224"/>
      <c r="R18" s="214"/>
      <c r="S18" s="166">
        <v>3</v>
      </c>
      <c r="T18" s="167">
        <v>40909</v>
      </c>
      <c r="U18" s="20" t="s">
        <v>1200</v>
      </c>
      <c r="V18" s="676" t="s">
        <v>902</v>
      </c>
      <c r="W18" s="226"/>
      <c r="X18" s="214"/>
      <c r="Y18" s="295">
        <v>3</v>
      </c>
      <c r="Z18" s="328"/>
      <c r="AA18" s="316"/>
      <c r="AB18" s="223"/>
      <c r="AC18" s="221"/>
      <c r="AD18" s="214"/>
      <c r="AE18" s="309"/>
    </row>
    <row r="19" spans="1:31" ht="16.2" customHeight="1">
      <c r="A19" s="166">
        <v>3</v>
      </c>
      <c r="B19" s="167">
        <v>10914</v>
      </c>
      <c r="C19" s="464" t="s">
        <v>94</v>
      </c>
      <c r="D19" s="3">
        <v>2500</v>
      </c>
      <c r="E19" s="224"/>
      <c r="F19" s="214"/>
      <c r="G19" s="166">
        <v>3</v>
      </c>
      <c r="I19" s="671"/>
      <c r="J19" s="223"/>
      <c r="K19" s="224"/>
      <c r="L19" s="214"/>
      <c r="M19" s="295">
        <v>3</v>
      </c>
      <c r="N19" s="328"/>
      <c r="O19" s="671"/>
      <c r="P19" s="223"/>
      <c r="Q19" s="224"/>
      <c r="R19" s="214"/>
      <c r="S19" s="295">
        <v>3</v>
      </c>
      <c r="T19" s="167">
        <v>40911</v>
      </c>
      <c r="U19" s="22" t="s">
        <v>202</v>
      </c>
      <c r="V19" s="7">
        <v>2400</v>
      </c>
      <c r="W19" s="224"/>
      <c r="X19" s="249"/>
      <c r="Y19" s="295">
        <v>3</v>
      </c>
      <c r="Z19" s="328"/>
      <c r="AA19" s="316"/>
      <c r="AB19" s="223"/>
      <c r="AC19" s="221"/>
      <c r="AD19" s="214"/>
      <c r="AE19" s="309"/>
    </row>
    <row r="20" spans="1:31" ht="16.2" customHeight="1">
      <c r="A20" s="166">
        <v>3</v>
      </c>
      <c r="B20" s="167">
        <v>10917</v>
      </c>
      <c r="C20" s="20" t="s">
        <v>93</v>
      </c>
      <c r="D20" s="3">
        <v>2250</v>
      </c>
      <c r="E20" s="224"/>
      <c r="F20" s="214"/>
      <c r="G20" s="166">
        <v>3</v>
      </c>
      <c r="I20" s="671"/>
      <c r="J20" s="223"/>
      <c r="K20" s="224"/>
      <c r="L20" s="214"/>
      <c r="M20" s="295">
        <v>3</v>
      </c>
      <c r="N20" s="328"/>
      <c r="O20" s="671"/>
      <c r="P20" s="223"/>
      <c r="Q20" s="224"/>
      <c r="R20" s="214"/>
      <c r="S20" s="295">
        <v>3</v>
      </c>
      <c r="T20" s="328"/>
      <c r="U20" s="671"/>
      <c r="V20" s="223"/>
      <c r="W20" s="224"/>
      <c r="X20" s="214"/>
      <c r="Y20" s="295">
        <v>3</v>
      </c>
      <c r="Z20" s="328"/>
      <c r="AA20" s="316"/>
      <c r="AB20" s="223"/>
      <c r="AC20" s="221"/>
      <c r="AD20" s="214"/>
      <c r="AE20" s="309"/>
    </row>
    <row r="21" spans="1:31" ht="16.2" customHeight="1">
      <c r="A21" s="166">
        <v>3</v>
      </c>
      <c r="C21" s="20"/>
      <c r="D21" s="3"/>
      <c r="E21" s="224"/>
      <c r="F21" s="214"/>
      <c r="G21" s="166">
        <v>3</v>
      </c>
      <c r="I21" s="671"/>
      <c r="J21" s="223"/>
      <c r="K21" s="224"/>
      <c r="L21" s="214"/>
      <c r="M21" s="295">
        <v>3</v>
      </c>
      <c r="N21" s="328"/>
      <c r="O21" s="671"/>
      <c r="P21" s="223"/>
      <c r="Q21" s="224"/>
      <c r="R21" s="214"/>
      <c r="S21" s="295">
        <v>3</v>
      </c>
      <c r="T21" s="328"/>
      <c r="U21" s="671"/>
      <c r="V21" s="223"/>
      <c r="W21" s="224"/>
      <c r="X21" s="214"/>
      <c r="Y21" s="295">
        <v>3</v>
      </c>
      <c r="Z21" s="328"/>
      <c r="AA21" s="316"/>
      <c r="AB21" s="223"/>
      <c r="AC21" s="221"/>
      <c r="AD21" s="214"/>
      <c r="AE21" s="309"/>
    </row>
    <row r="22" spans="1:31" ht="16.2" customHeight="1">
      <c r="A22" s="166">
        <v>3</v>
      </c>
      <c r="C22" s="20"/>
      <c r="D22" s="3"/>
      <c r="E22" s="224"/>
      <c r="F22" s="214"/>
      <c r="G22" s="166">
        <v>3</v>
      </c>
      <c r="I22" s="671"/>
      <c r="J22" s="223"/>
      <c r="K22" s="224"/>
      <c r="L22" s="214"/>
      <c r="M22" s="295">
        <v>3</v>
      </c>
      <c r="N22" s="328"/>
      <c r="O22" s="671"/>
      <c r="P22" s="223"/>
      <c r="Q22" s="224"/>
      <c r="R22" s="214"/>
      <c r="S22" s="295">
        <v>3</v>
      </c>
      <c r="T22" s="328"/>
      <c r="U22" s="671"/>
      <c r="V22" s="223"/>
      <c r="W22" s="224"/>
      <c r="X22" s="214"/>
      <c r="Y22" s="295">
        <v>3</v>
      </c>
      <c r="Z22" s="328"/>
      <c r="AA22" s="316"/>
      <c r="AB22" s="223"/>
      <c r="AC22" s="221"/>
      <c r="AD22" s="214"/>
      <c r="AE22" s="309"/>
    </row>
    <row r="23" spans="1:31" ht="16.2" customHeight="1" thickBot="1">
      <c r="A23" s="166">
        <v>3</v>
      </c>
      <c r="C23" s="671"/>
      <c r="D23" s="323"/>
      <c r="E23" s="226"/>
      <c r="F23" s="216"/>
      <c r="G23" s="166">
        <v>3</v>
      </c>
      <c r="I23" s="671"/>
      <c r="J23" s="323"/>
      <c r="K23" s="226"/>
      <c r="L23" s="216"/>
      <c r="M23" s="295">
        <v>3</v>
      </c>
      <c r="N23" s="328"/>
      <c r="O23" s="671"/>
      <c r="P23" s="323"/>
      <c r="Q23" s="226"/>
      <c r="R23" s="216"/>
      <c r="S23" s="295">
        <v>3</v>
      </c>
      <c r="T23" s="328"/>
      <c r="U23" s="671"/>
      <c r="V23" s="323"/>
      <c r="W23" s="226"/>
      <c r="X23" s="216"/>
      <c r="Y23" s="295">
        <v>3</v>
      </c>
      <c r="Z23" s="328"/>
      <c r="AA23" s="318"/>
      <c r="AB23" s="323"/>
      <c r="AC23" s="222"/>
      <c r="AD23" s="216"/>
      <c r="AE23" s="309"/>
    </row>
    <row r="24" spans="1:31" ht="16.2" customHeight="1" thickTop="1">
      <c r="A24" s="166">
        <v>4</v>
      </c>
      <c r="C24" s="40" t="s">
        <v>231</v>
      </c>
      <c r="D24" s="46">
        <f>SUM(D13:D23)</f>
        <v>17300</v>
      </c>
      <c r="E24" s="54"/>
      <c r="F24" s="79">
        <f>SUM(F13:F23)</f>
        <v>0</v>
      </c>
      <c r="G24" s="166">
        <v>4</v>
      </c>
      <c r="I24" s="40" t="s">
        <v>231</v>
      </c>
      <c r="J24" s="46">
        <f>SUM(J13:J23)</f>
        <v>6300</v>
      </c>
      <c r="K24" s="54"/>
      <c r="L24" s="79">
        <f>SUM(L13:L23)</f>
        <v>0</v>
      </c>
      <c r="M24" s="166">
        <v>4</v>
      </c>
      <c r="O24" s="45" t="s">
        <v>231</v>
      </c>
      <c r="P24" s="46">
        <f>SUM(P13:P23)</f>
        <v>1350</v>
      </c>
      <c r="Q24" s="54"/>
      <c r="R24" s="79">
        <f>SUM(R13:R23)</f>
        <v>0</v>
      </c>
      <c r="S24" s="166">
        <v>4</v>
      </c>
      <c r="U24" s="40" t="s">
        <v>231</v>
      </c>
      <c r="V24" s="46">
        <f>SUM(V13:V23)</f>
        <v>13500</v>
      </c>
      <c r="W24" s="54"/>
      <c r="X24" s="79">
        <f>SUM(X13:X23)</f>
        <v>0</v>
      </c>
      <c r="Y24" s="166">
        <v>4</v>
      </c>
      <c r="AA24" s="40" t="s">
        <v>231</v>
      </c>
      <c r="AB24" s="46">
        <f>SUM(AB13:AB23)</f>
        <v>0</v>
      </c>
      <c r="AC24" s="48"/>
      <c r="AD24" s="79">
        <f>SUM(AD13:AD23)</f>
        <v>0</v>
      </c>
      <c r="AE24" s="49">
        <f>+AB24+V24+P24+J24+D24</f>
        <v>38450</v>
      </c>
    </row>
    <row r="25" spans="1:31" ht="16.2" customHeight="1">
      <c r="C25" s="335"/>
      <c r="D25" s="334"/>
      <c r="E25" s="457"/>
      <c r="F25" s="363"/>
      <c r="G25" s="295"/>
      <c r="H25" s="328"/>
      <c r="I25" s="333"/>
      <c r="J25" s="334"/>
      <c r="K25" s="457"/>
      <c r="L25" s="363"/>
      <c r="M25" s="295"/>
      <c r="N25" s="328"/>
      <c r="O25" s="281"/>
      <c r="P25" s="281"/>
      <c r="Q25" s="611"/>
      <c r="R25" s="281"/>
      <c r="U25" s="26"/>
      <c r="V25" s="29"/>
      <c r="W25" s="72"/>
      <c r="X25" s="14"/>
      <c r="AA25" s="26"/>
      <c r="AB25" s="29"/>
      <c r="AC25" s="15"/>
      <c r="AD25" s="110" t="s">
        <v>231</v>
      </c>
      <c r="AE25" s="113">
        <f>F24+L24+R24+X24+AD24</f>
        <v>0</v>
      </c>
    </row>
    <row r="26" spans="1:31" ht="16.2" customHeight="1">
      <c r="A26" s="166">
        <v>2</v>
      </c>
      <c r="B26" s="167">
        <v>10</v>
      </c>
      <c r="C26" s="71" t="s">
        <v>284</v>
      </c>
      <c r="D26" s="12"/>
      <c r="E26" s="613"/>
      <c r="F26" s="294"/>
      <c r="G26" s="295">
        <v>2</v>
      </c>
      <c r="H26" s="328">
        <v>10</v>
      </c>
      <c r="I26" s="294"/>
      <c r="J26" s="331"/>
      <c r="K26" s="608"/>
      <c r="L26" s="294"/>
      <c r="M26" s="295">
        <v>2</v>
      </c>
      <c r="N26" s="328">
        <v>10</v>
      </c>
      <c r="O26" s="294"/>
      <c r="P26" s="331"/>
      <c r="Q26" s="608"/>
      <c r="R26" s="294"/>
      <c r="S26" s="295">
        <v>2</v>
      </c>
      <c r="T26" s="328">
        <v>10</v>
      </c>
      <c r="U26" s="294"/>
      <c r="V26" s="331"/>
      <c r="W26" s="608"/>
      <c r="X26" s="360"/>
      <c r="Y26" s="295">
        <v>2</v>
      </c>
      <c r="Z26" s="328">
        <v>10</v>
      </c>
      <c r="AA26" s="294"/>
      <c r="AB26" s="331"/>
      <c r="AC26" s="16"/>
      <c r="AD26" s="16"/>
      <c r="AE26" s="11"/>
    </row>
    <row r="27" spans="1:31" ht="16.2" customHeight="1">
      <c r="A27" s="166">
        <v>3</v>
      </c>
      <c r="B27" s="167">
        <v>11001</v>
      </c>
      <c r="C27" s="19" t="s">
        <v>57</v>
      </c>
      <c r="D27" s="4">
        <v>1800</v>
      </c>
      <c r="E27" s="239"/>
      <c r="F27" s="253"/>
      <c r="G27" s="166">
        <v>3</v>
      </c>
      <c r="H27" s="167">
        <v>21002</v>
      </c>
      <c r="I27" s="20" t="s">
        <v>0</v>
      </c>
      <c r="J27" s="676" t="s">
        <v>902</v>
      </c>
      <c r="K27" s="239"/>
      <c r="L27" s="253"/>
      <c r="M27" s="166">
        <v>3</v>
      </c>
      <c r="N27" s="167">
        <v>31001</v>
      </c>
      <c r="O27" s="24" t="s">
        <v>190</v>
      </c>
      <c r="P27" s="4">
        <v>400</v>
      </c>
      <c r="Q27" s="239"/>
      <c r="R27" s="253"/>
      <c r="S27" s="166">
        <v>3</v>
      </c>
      <c r="T27" s="167">
        <v>41001</v>
      </c>
      <c r="U27" s="19" t="s">
        <v>191</v>
      </c>
      <c r="V27" s="4">
        <v>1600</v>
      </c>
      <c r="W27" s="239"/>
      <c r="X27" s="253"/>
      <c r="Y27" s="295">
        <v>3</v>
      </c>
      <c r="Z27" s="328"/>
      <c r="AA27" s="340"/>
      <c r="AB27" s="339"/>
      <c r="AC27" s="220"/>
      <c r="AD27" s="202"/>
      <c r="AE27" s="308"/>
    </row>
    <row r="28" spans="1:31" ht="16.2" customHeight="1">
      <c r="A28" s="166">
        <v>3</v>
      </c>
      <c r="B28" s="167">
        <v>11002</v>
      </c>
      <c r="C28" s="23" t="s">
        <v>58</v>
      </c>
      <c r="D28" s="8">
        <v>1500</v>
      </c>
      <c r="E28" s="618"/>
      <c r="F28" s="214"/>
      <c r="G28" s="166">
        <v>3</v>
      </c>
      <c r="H28" s="167">
        <v>21005</v>
      </c>
      <c r="I28" s="20" t="s">
        <v>263</v>
      </c>
      <c r="J28" s="3">
        <v>1850</v>
      </c>
      <c r="K28" s="224"/>
      <c r="L28" s="214"/>
      <c r="M28" s="166">
        <v>3</v>
      </c>
      <c r="N28" s="167">
        <v>31003</v>
      </c>
      <c r="O28" s="25" t="s">
        <v>4</v>
      </c>
      <c r="P28" s="3">
        <v>1050</v>
      </c>
      <c r="Q28" s="224"/>
      <c r="R28" s="214"/>
      <c r="S28" s="166">
        <v>3</v>
      </c>
      <c r="T28" s="167">
        <v>41005</v>
      </c>
      <c r="U28" s="20" t="s">
        <v>957</v>
      </c>
      <c r="V28" s="3">
        <v>1750</v>
      </c>
      <c r="W28" s="224"/>
      <c r="X28" s="214"/>
      <c r="Y28" s="295">
        <v>3</v>
      </c>
      <c r="Z28" s="328"/>
      <c r="AA28" s="316"/>
      <c r="AB28" s="223"/>
      <c r="AC28" s="221"/>
      <c r="AD28" s="214"/>
      <c r="AE28" s="309"/>
    </row>
    <row r="29" spans="1:31" ht="16.2" customHeight="1">
      <c r="A29" s="166">
        <v>3</v>
      </c>
      <c r="B29" s="167">
        <v>11003</v>
      </c>
      <c r="C29" s="20" t="s">
        <v>545</v>
      </c>
      <c r="D29" s="3">
        <v>2250</v>
      </c>
      <c r="E29" s="224"/>
      <c r="F29" s="214"/>
      <c r="G29" s="166">
        <v>3</v>
      </c>
      <c r="H29" s="167">
        <v>21007</v>
      </c>
      <c r="I29" s="561" t="s">
        <v>1120</v>
      </c>
      <c r="J29" s="3">
        <v>2550</v>
      </c>
      <c r="K29" s="224"/>
      <c r="L29" s="214"/>
      <c r="M29" s="166">
        <v>3</v>
      </c>
      <c r="N29" s="167">
        <v>31004</v>
      </c>
      <c r="O29" s="25" t="s">
        <v>191</v>
      </c>
      <c r="P29" s="3">
        <v>150</v>
      </c>
      <c r="Q29" s="224"/>
      <c r="R29" s="214"/>
      <c r="S29" s="166">
        <v>3</v>
      </c>
      <c r="T29" s="167">
        <v>41007</v>
      </c>
      <c r="U29" s="20" t="s">
        <v>5</v>
      </c>
      <c r="V29" s="3">
        <v>2100</v>
      </c>
      <c r="W29" s="224"/>
      <c r="X29" s="214"/>
      <c r="Y29" s="295">
        <v>3</v>
      </c>
      <c r="Z29" s="328"/>
      <c r="AA29" s="316"/>
      <c r="AB29" s="223"/>
      <c r="AC29" s="221"/>
      <c r="AD29" s="214"/>
      <c r="AE29" s="309"/>
    </row>
    <row r="30" spans="1:31" ht="16.2" customHeight="1">
      <c r="A30" s="166">
        <v>3</v>
      </c>
      <c r="B30" s="167">
        <v>11005</v>
      </c>
      <c r="C30" s="20" t="s">
        <v>59</v>
      </c>
      <c r="D30" s="676" t="s">
        <v>902</v>
      </c>
      <c r="E30" s="224"/>
      <c r="F30" s="214"/>
      <c r="G30" s="166">
        <v>3</v>
      </c>
      <c r="H30" s="167">
        <v>21008</v>
      </c>
      <c r="I30" s="20" t="s">
        <v>1</v>
      </c>
      <c r="J30" s="3">
        <v>900</v>
      </c>
      <c r="K30" s="224"/>
      <c r="L30" s="214"/>
      <c r="M30" s="166">
        <v>3</v>
      </c>
      <c r="N30" s="167">
        <v>31009</v>
      </c>
      <c r="O30" s="25" t="s">
        <v>192</v>
      </c>
      <c r="P30" s="3">
        <v>1050</v>
      </c>
      <c r="Q30" s="224"/>
      <c r="R30" s="214"/>
      <c r="S30" s="166">
        <v>3</v>
      </c>
      <c r="T30" s="167">
        <v>41009</v>
      </c>
      <c r="U30" s="700" t="s">
        <v>1188</v>
      </c>
      <c r="V30" s="3">
        <v>1650</v>
      </c>
      <c r="W30" s="224"/>
      <c r="X30" s="214"/>
      <c r="Y30" s="295">
        <v>3</v>
      </c>
      <c r="Z30" s="328"/>
      <c r="AA30" s="316"/>
      <c r="AB30" s="223"/>
      <c r="AC30" s="221"/>
      <c r="AD30" s="214"/>
      <c r="AE30" s="309"/>
    </row>
    <row r="31" spans="1:31" ht="16.2" customHeight="1">
      <c r="A31" s="166">
        <v>3</v>
      </c>
      <c r="B31" s="167">
        <v>11007</v>
      </c>
      <c r="C31" s="20" t="s">
        <v>552</v>
      </c>
      <c r="D31" s="3">
        <v>500</v>
      </c>
      <c r="E31" s="224"/>
      <c r="F31" s="214"/>
      <c r="G31" s="166">
        <v>3</v>
      </c>
      <c r="H31" s="167">
        <v>21010</v>
      </c>
      <c r="I31" s="20" t="s">
        <v>2</v>
      </c>
      <c r="J31" s="3">
        <v>1650</v>
      </c>
      <c r="K31" s="224"/>
      <c r="L31" s="214"/>
      <c r="M31" s="166">
        <v>3</v>
      </c>
      <c r="N31" s="167">
        <v>31013</v>
      </c>
      <c r="O31" s="25" t="s">
        <v>925</v>
      </c>
      <c r="P31" s="3">
        <v>1400</v>
      </c>
      <c r="Q31" s="224"/>
      <c r="R31" s="214"/>
      <c r="S31" s="166">
        <v>3</v>
      </c>
      <c r="T31" s="167">
        <v>41013</v>
      </c>
      <c r="U31" s="20" t="s">
        <v>6</v>
      </c>
      <c r="V31" s="3">
        <v>900</v>
      </c>
      <c r="W31" s="224"/>
      <c r="X31" s="214"/>
      <c r="Y31" s="295">
        <v>3</v>
      </c>
      <c r="Z31" s="328"/>
      <c r="AA31" s="316"/>
      <c r="AB31" s="223"/>
      <c r="AC31" s="221"/>
      <c r="AD31" s="214"/>
      <c r="AE31" s="309"/>
    </row>
    <row r="32" spans="1:31" ht="16.2" customHeight="1">
      <c r="A32" s="166">
        <v>3</v>
      </c>
      <c r="B32" s="167">
        <v>11009</v>
      </c>
      <c r="C32" s="20" t="s">
        <v>142</v>
      </c>
      <c r="D32" s="3">
        <v>3650</v>
      </c>
      <c r="E32" s="224"/>
      <c r="F32" s="214"/>
      <c r="G32" s="166">
        <v>3</v>
      </c>
      <c r="H32" s="167">
        <v>21011</v>
      </c>
      <c r="I32" s="733" t="s">
        <v>1122</v>
      </c>
      <c r="J32" s="3">
        <v>2600</v>
      </c>
      <c r="K32" s="224"/>
      <c r="L32" s="249"/>
      <c r="M32" s="166">
        <v>3</v>
      </c>
      <c r="N32" s="167">
        <v>31015</v>
      </c>
      <c r="O32" s="25" t="s">
        <v>1007</v>
      </c>
      <c r="P32" s="3">
        <v>900</v>
      </c>
      <c r="Q32" s="224"/>
      <c r="R32" s="249"/>
      <c r="S32" s="166">
        <v>3</v>
      </c>
      <c r="T32" s="167">
        <v>41015</v>
      </c>
      <c r="U32" s="20" t="s">
        <v>1189</v>
      </c>
      <c r="V32" s="3">
        <v>2300</v>
      </c>
      <c r="W32" s="224"/>
      <c r="X32" s="214"/>
      <c r="Y32" s="295">
        <v>3</v>
      </c>
      <c r="Z32" s="328"/>
      <c r="AA32" s="316"/>
      <c r="AB32" s="223"/>
      <c r="AC32" s="221"/>
      <c r="AD32" s="214"/>
      <c r="AE32" s="309"/>
    </row>
    <row r="33" spans="1:31" ht="16.2" customHeight="1">
      <c r="A33" s="166">
        <v>3</v>
      </c>
      <c r="B33" s="167">
        <v>11010</v>
      </c>
      <c r="C33" s="74" t="s">
        <v>867</v>
      </c>
      <c r="D33" s="3">
        <v>2950</v>
      </c>
      <c r="E33" s="224"/>
      <c r="F33" s="214"/>
      <c r="G33" s="166">
        <v>3</v>
      </c>
      <c r="I33" s="671"/>
      <c r="J33" s="567"/>
      <c r="K33" s="224"/>
      <c r="L33" s="214"/>
      <c r="M33" s="166">
        <v>3</v>
      </c>
      <c r="O33" s="25"/>
      <c r="P33" s="3"/>
      <c r="Q33" s="224"/>
      <c r="R33" s="214"/>
      <c r="S33" s="166">
        <v>3</v>
      </c>
      <c r="U33" s="20"/>
      <c r="V33" s="3"/>
      <c r="W33" s="224"/>
      <c r="X33" s="214"/>
      <c r="Y33" s="295">
        <v>3</v>
      </c>
      <c r="Z33" s="328"/>
      <c r="AA33" s="316"/>
      <c r="AB33" s="223"/>
      <c r="AC33" s="221"/>
      <c r="AD33" s="214"/>
      <c r="AE33" s="309"/>
    </row>
    <row r="34" spans="1:31" ht="16.2" customHeight="1">
      <c r="A34" s="166">
        <v>3</v>
      </c>
      <c r="B34" s="167">
        <v>11011</v>
      </c>
      <c r="C34" s="20" t="s">
        <v>193</v>
      </c>
      <c r="D34" s="3">
        <v>4450</v>
      </c>
      <c r="E34" s="224"/>
      <c r="F34" s="214"/>
      <c r="G34" s="166">
        <v>3</v>
      </c>
      <c r="I34" s="671"/>
      <c r="J34" s="567"/>
      <c r="K34" s="224"/>
      <c r="L34" s="214"/>
      <c r="M34" s="166">
        <v>3</v>
      </c>
      <c r="O34" s="671"/>
      <c r="P34" s="223"/>
      <c r="Q34" s="224"/>
      <c r="R34" s="214"/>
      <c r="S34" s="166">
        <v>3</v>
      </c>
      <c r="U34" s="20"/>
      <c r="V34" s="3"/>
      <c r="W34" s="224"/>
      <c r="X34" s="249"/>
      <c r="Y34" s="295">
        <v>3</v>
      </c>
      <c r="Z34" s="328"/>
      <c r="AA34" s="316"/>
      <c r="AB34" s="223"/>
      <c r="AC34" s="221"/>
      <c r="AD34" s="214"/>
      <c r="AE34" s="309"/>
    </row>
    <row r="35" spans="1:31" ht="16.2" customHeight="1">
      <c r="A35" s="166">
        <v>3</v>
      </c>
      <c r="B35" s="167">
        <v>11013</v>
      </c>
      <c r="C35" s="20" t="s">
        <v>51</v>
      </c>
      <c r="D35" s="3">
        <v>2800</v>
      </c>
      <c r="E35" s="224"/>
      <c r="F35" s="214"/>
      <c r="G35" s="166">
        <v>3</v>
      </c>
      <c r="I35" s="671"/>
      <c r="J35" s="223"/>
      <c r="K35" s="224"/>
      <c r="L35" s="214"/>
      <c r="M35" s="166">
        <v>3</v>
      </c>
      <c r="O35" s="671"/>
      <c r="P35" s="223"/>
      <c r="Q35" s="224"/>
      <c r="R35" s="214"/>
      <c r="S35" s="166">
        <v>3</v>
      </c>
      <c r="U35" s="671"/>
      <c r="V35" s="223"/>
      <c r="W35" s="224"/>
      <c r="X35" s="214"/>
      <c r="Y35" s="295">
        <v>3</v>
      </c>
      <c r="Z35" s="328"/>
      <c r="AA35" s="316"/>
      <c r="AB35" s="223"/>
      <c r="AC35" s="221"/>
      <c r="AD35" s="214"/>
      <c r="AE35" s="309"/>
    </row>
    <row r="36" spans="1:31" ht="16.2" customHeight="1">
      <c r="A36" s="166">
        <v>3</v>
      </c>
      <c r="B36" s="167">
        <v>11017</v>
      </c>
      <c r="C36" s="20" t="s">
        <v>1121</v>
      </c>
      <c r="D36" s="3">
        <v>4700</v>
      </c>
      <c r="E36" s="224"/>
      <c r="F36" s="214"/>
      <c r="G36" s="166">
        <v>3</v>
      </c>
      <c r="I36" s="671"/>
      <c r="J36" s="223"/>
      <c r="K36" s="224"/>
      <c r="L36" s="214"/>
      <c r="M36" s="166">
        <v>3</v>
      </c>
      <c r="O36" s="671"/>
      <c r="P36" s="223"/>
      <c r="Q36" s="224"/>
      <c r="R36" s="214"/>
      <c r="S36" s="166">
        <v>3</v>
      </c>
      <c r="U36" s="671"/>
      <c r="V36" s="223"/>
      <c r="W36" s="224"/>
      <c r="X36" s="214"/>
      <c r="Y36" s="295">
        <v>3</v>
      </c>
      <c r="Z36" s="328"/>
      <c r="AA36" s="316"/>
      <c r="AB36" s="223"/>
      <c r="AC36" s="221"/>
      <c r="AD36" s="214"/>
      <c r="AE36" s="309"/>
    </row>
    <row r="37" spans="1:31" ht="15.6" customHeight="1">
      <c r="A37" s="166">
        <v>3</v>
      </c>
      <c r="B37" s="167">
        <v>11019</v>
      </c>
      <c r="C37" s="20" t="s">
        <v>1143</v>
      </c>
      <c r="D37" s="3">
        <v>3200</v>
      </c>
      <c r="E37" s="224"/>
      <c r="F37" s="214"/>
      <c r="G37" s="166">
        <v>3</v>
      </c>
      <c r="H37" s="176"/>
      <c r="I37" s="671"/>
      <c r="J37" s="223"/>
      <c r="K37" s="224"/>
      <c r="L37" s="214"/>
      <c r="M37" s="166">
        <v>3</v>
      </c>
      <c r="O37" s="671"/>
      <c r="P37" s="223"/>
      <c r="Q37" s="224"/>
      <c r="R37" s="214"/>
      <c r="S37" s="166">
        <v>3</v>
      </c>
      <c r="U37" s="671"/>
      <c r="V37" s="223"/>
      <c r="W37" s="224"/>
      <c r="X37" s="214"/>
      <c r="Y37" s="295">
        <v>3</v>
      </c>
      <c r="Z37" s="328"/>
      <c r="AA37" s="316"/>
      <c r="AB37" s="223"/>
      <c r="AC37" s="221"/>
      <c r="AD37" s="214"/>
      <c r="AE37" s="309"/>
    </row>
    <row r="38" spans="1:31" ht="16.2" customHeight="1">
      <c r="A38" s="166">
        <v>3</v>
      </c>
      <c r="C38" s="20"/>
      <c r="D38" s="3"/>
      <c r="E38" s="224"/>
      <c r="F38" s="249"/>
      <c r="G38" s="166">
        <v>3</v>
      </c>
      <c r="H38" s="176"/>
      <c r="I38" s="671"/>
      <c r="J38" s="223"/>
      <c r="K38" s="224"/>
      <c r="L38" s="214"/>
      <c r="M38" s="166">
        <v>3</v>
      </c>
      <c r="O38" s="671"/>
      <c r="P38" s="223"/>
      <c r="Q38" s="224"/>
      <c r="R38" s="214"/>
      <c r="S38" s="166">
        <v>3</v>
      </c>
      <c r="U38" s="671"/>
      <c r="V38" s="223"/>
      <c r="W38" s="224"/>
      <c r="X38" s="214"/>
      <c r="Y38" s="295">
        <v>3</v>
      </c>
      <c r="Z38" s="328"/>
      <c r="AA38" s="316"/>
      <c r="AB38" s="223"/>
      <c r="AC38" s="221"/>
      <c r="AD38" s="214"/>
      <c r="AE38" s="309"/>
    </row>
    <row r="39" spans="1:31" ht="16.2" customHeight="1">
      <c r="A39" s="166">
        <v>3</v>
      </c>
      <c r="C39" s="671"/>
      <c r="D39" s="3"/>
      <c r="E39" s="224"/>
      <c r="F39" s="214"/>
      <c r="G39" s="166">
        <v>3</v>
      </c>
      <c r="H39" s="176"/>
      <c r="I39" s="671"/>
      <c r="J39" s="223"/>
      <c r="K39" s="224"/>
      <c r="L39" s="214"/>
      <c r="M39" s="166">
        <v>3</v>
      </c>
      <c r="O39" s="671"/>
      <c r="P39" s="223"/>
      <c r="Q39" s="224"/>
      <c r="R39" s="214"/>
      <c r="S39" s="166">
        <v>3</v>
      </c>
      <c r="U39" s="671"/>
      <c r="V39" s="223"/>
      <c r="W39" s="224"/>
      <c r="X39" s="214"/>
      <c r="Y39" s="295">
        <v>3</v>
      </c>
      <c r="Z39" s="328"/>
      <c r="AA39" s="316"/>
      <c r="AB39" s="223"/>
      <c r="AC39" s="221"/>
      <c r="AD39" s="214"/>
      <c r="AE39" s="309"/>
    </row>
    <row r="40" spans="1:31" ht="16.2" customHeight="1" thickBot="1">
      <c r="A40" s="166">
        <v>3</v>
      </c>
      <c r="C40" s="671"/>
      <c r="D40" s="323"/>
      <c r="E40" s="226"/>
      <c r="F40" s="216"/>
      <c r="G40" s="166">
        <v>3</v>
      </c>
      <c r="H40" s="177"/>
      <c r="I40" s="671"/>
      <c r="J40" s="323"/>
      <c r="K40" s="226"/>
      <c r="L40" s="216"/>
      <c r="M40" s="166">
        <v>3</v>
      </c>
      <c r="O40" s="671"/>
      <c r="P40" s="323"/>
      <c r="Q40" s="226"/>
      <c r="R40" s="216"/>
      <c r="S40" s="166">
        <v>3</v>
      </c>
      <c r="U40" s="671"/>
      <c r="V40" s="323"/>
      <c r="W40" s="226"/>
      <c r="X40" s="216"/>
      <c r="Y40" s="295">
        <v>3</v>
      </c>
      <c r="Z40" s="328"/>
      <c r="AA40" s="318"/>
      <c r="AB40" s="323"/>
      <c r="AC40" s="222"/>
      <c r="AD40" s="216"/>
      <c r="AE40" s="309"/>
    </row>
    <row r="41" spans="1:31" ht="16.2" customHeight="1" thickTop="1">
      <c r="A41" s="166">
        <v>4</v>
      </c>
      <c r="C41" s="40" t="s">
        <v>194</v>
      </c>
      <c r="D41" s="41">
        <f xml:space="preserve"> SUM(D27:D40)</f>
        <v>27800</v>
      </c>
      <c r="E41" s="48"/>
      <c r="F41" s="79">
        <f>SUM(F27:F40)</f>
        <v>0</v>
      </c>
      <c r="G41" s="166">
        <v>4</v>
      </c>
      <c r="H41" s="176"/>
      <c r="I41" s="40" t="s">
        <v>194</v>
      </c>
      <c r="J41" s="41">
        <f xml:space="preserve"> SUM(J27:J40)</f>
        <v>9550</v>
      </c>
      <c r="K41" s="42"/>
      <c r="L41" s="79">
        <f>SUM(L27:L40)</f>
        <v>0</v>
      </c>
      <c r="M41" s="166">
        <v>4</v>
      </c>
      <c r="O41" s="45" t="s">
        <v>194</v>
      </c>
      <c r="P41" s="41">
        <f xml:space="preserve"> SUM(P27:P40)</f>
        <v>4950</v>
      </c>
      <c r="Q41" s="48"/>
      <c r="R41" s="79">
        <f>SUM(R27:R40)</f>
        <v>0</v>
      </c>
      <c r="S41" s="166">
        <v>4</v>
      </c>
      <c r="U41" s="572" t="s">
        <v>194</v>
      </c>
      <c r="V41" s="573">
        <f xml:space="preserve"> SUM(V27:V40)</f>
        <v>10300</v>
      </c>
      <c r="W41" s="574"/>
      <c r="X41" s="575">
        <f>SUM(X27:X40)</f>
        <v>0</v>
      </c>
      <c r="Y41" s="295">
        <v>4</v>
      </c>
      <c r="Z41" s="328"/>
      <c r="AA41" s="572" t="s">
        <v>194</v>
      </c>
      <c r="AB41" s="573">
        <f xml:space="preserve"> SUM(AB27:AB40)</f>
        <v>0</v>
      </c>
      <c r="AC41" s="574"/>
      <c r="AD41" s="575">
        <f>SUM(AD27:AD40)</f>
        <v>0</v>
      </c>
      <c r="AE41" s="49">
        <f>+AB41+V41+P41+J41+D41</f>
        <v>52600</v>
      </c>
    </row>
    <row r="42" spans="1:31" ht="16.2" customHeight="1">
      <c r="A42" s="166">
        <v>9</v>
      </c>
      <c r="C42" t="s">
        <v>558</v>
      </c>
      <c r="G42" s="166">
        <v>9</v>
      </c>
      <c r="I42" s="329"/>
      <c r="J42" s="329" t="s">
        <v>1250</v>
      </c>
      <c r="K42" s="329"/>
      <c r="L42" s="329"/>
      <c r="M42" s="295">
        <v>9</v>
      </c>
      <c r="N42" s="328"/>
      <c r="O42" s="329"/>
      <c r="P42" s="329"/>
      <c r="Q42" s="329"/>
      <c r="R42" s="329"/>
      <c r="S42" s="295">
        <v>9</v>
      </c>
      <c r="T42" s="328"/>
      <c r="U42" s="329"/>
      <c r="W42" s="329"/>
      <c r="X42" s="329"/>
      <c r="Y42" s="295">
        <v>9</v>
      </c>
      <c r="Z42" s="328"/>
      <c r="AA42" s="329"/>
      <c r="AB42" s="329"/>
      <c r="AD42" s="109" t="s">
        <v>195</v>
      </c>
      <c r="AE42" s="113">
        <f>F41+L41+R41+X41+AD41</f>
        <v>0</v>
      </c>
    </row>
    <row r="43" spans="1:31" ht="16.2" customHeight="1">
      <c r="C43" t="s">
        <v>993</v>
      </c>
      <c r="J43" s="329" t="s">
        <v>1232</v>
      </c>
      <c r="K43" s="329"/>
      <c r="L43" s="329"/>
      <c r="M43" s="295"/>
      <c r="N43" s="328"/>
      <c r="O43" s="329"/>
      <c r="P43" s="329"/>
      <c r="Q43" s="329"/>
      <c r="R43" s="329"/>
      <c r="S43" s="295"/>
      <c r="T43" s="328"/>
      <c r="U43" s="329"/>
      <c r="W43" s="329"/>
      <c r="Y43" s="295"/>
      <c r="Z43" s="328"/>
      <c r="AA43" s="329"/>
      <c r="AB43" s="329"/>
      <c r="AC43" s="329"/>
      <c r="AD43" s="329"/>
      <c r="AE43" s="329"/>
    </row>
    <row r="44" spans="1:31" ht="16.2" customHeight="1">
      <c r="D44" s="329"/>
      <c r="E44" s="329"/>
      <c r="F44" s="329"/>
      <c r="G44" s="295"/>
      <c r="H44" s="328"/>
      <c r="I44" s="329"/>
      <c r="J44" s="329" t="s">
        <v>1251</v>
      </c>
      <c r="L44" s="329"/>
      <c r="M44" s="295"/>
      <c r="N44" s="328"/>
      <c r="O44" s="329"/>
      <c r="P44" s="329"/>
      <c r="Q44" s="329"/>
      <c r="R44" s="329"/>
      <c r="S44" s="295"/>
      <c r="T44" s="328"/>
      <c r="U44" s="329"/>
      <c r="W44" s="329"/>
      <c r="X44" s="329"/>
      <c r="Y44" s="295"/>
      <c r="Z44" s="328"/>
      <c r="AA44" s="329"/>
      <c r="AB44" s="329"/>
      <c r="AC44" s="329"/>
      <c r="AD44" s="329"/>
      <c r="AE44" s="329"/>
    </row>
    <row r="45" spans="1:31" ht="16.2" customHeight="1">
      <c r="C45" s="329"/>
      <c r="D45" s="329"/>
      <c r="E45" s="329"/>
      <c r="F45" s="329"/>
      <c r="G45" s="295"/>
      <c r="H45" s="328"/>
      <c r="I45" s="329"/>
      <c r="J45" s="329" t="s">
        <v>1261</v>
      </c>
      <c r="L45" s="329"/>
      <c r="M45" s="295"/>
      <c r="N45" s="328"/>
      <c r="O45" s="329"/>
      <c r="P45" s="329"/>
      <c r="Q45" s="329"/>
      <c r="R45" s="329"/>
      <c r="S45" s="295"/>
      <c r="T45" s="328"/>
      <c r="U45" s="329"/>
      <c r="V45" s="329"/>
      <c r="W45" s="329"/>
      <c r="X45" s="329"/>
      <c r="Y45" s="295"/>
      <c r="Z45" s="328"/>
      <c r="AA45" s="329"/>
      <c r="AB45" s="329"/>
      <c r="AC45" s="329"/>
      <c r="AD45" s="329"/>
      <c r="AE45" s="329"/>
    </row>
    <row r="46" spans="1:31" ht="16.2" customHeight="1">
      <c r="C46" s="329"/>
      <c r="D46" s="329"/>
      <c r="E46" s="329"/>
      <c r="F46" s="329"/>
      <c r="G46" s="295"/>
      <c r="H46" s="328"/>
      <c r="I46" s="329"/>
      <c r="J46" s="329" t="s">
        <v>1361</v>
      </c>
      <c r="L46" s="329"/>
      <c r="M46" s="295"/>
      <c r="N46" s="328"/>
      <c r="O46" s="329"/>
      <c r="P46" s="329"/>
      <c r="Q46" s="329"/>
      <c r="R46" s="329"/>
      <c r="S46" s="295"/>
      <c r="T46" s="328"/>
      <c r="U46" s="329"/>
      <c r="V46" s="329"/>
      <c r="W46" s="329"/>
      <c r="X46" s="329"/>
      <c r="Y46" s="295"/>
      <c r="Z46" s="328"/>
      <c r="AA46" s="329"/>
      <c r="AB46" s="329"/>
      <c r="AC46" s="329"/>
      <c r="AD46" s="329"/>
      <c r="AE46" s="329"/>
    </row>
    <row r="47" spans="1:31" ht="16.2" customHeight="1">
      <c r="C47" s="329"/>
      <c r="D47" s="329"/>
      <c r="E47" s="329"/>
      <c r="F47" s="329"/>
      <c r="G47" s="295"/>
      <c r="H47" s="328"/>
      <c r="I47" s="329"/>
      <c r="J47" s="329" t="s">
        <v>1362</v>
      </c>
      <c r="L47" s="329"/>
      <c r="M47" s="295"/>
      <c r="N47" s="328"/>
      <c r="O47" s="329"/>
      <c r="P47" s="329"/>
      <c r="Q47" s="329"/>
      <c r="R47" s="329"/>
      <c r="S47" s="295"/>
      <c r="T47" s="328"/>
      <c r="U47" s="329"/>
      <c r="V47" s="329"/>
      <c r="W47" s="329"/>
      <c r="X47" s="329"/>
      <c r="Y47" s="295"/>
      <c r="Z47" s="328"/>
      <c r="AA47" s="329"/>
      <c r="AB47" s="329"/>
      <c r="AC47" s="329"/>
      <c r="AD47" s="329"/>
      <c r="AE47" s="329"/>
    </row>
    <row r="48" spans="1:31" ht="16.2" customHeight="1">
      <c r="C48" s="329"/>
      <c r="D48" s="329"/>
      <c r="E48" s="329"/>
      <c r="F48" s="329"/>
      <c r="G48" s="295"/>
      <c r="H48" s="328"/>
      <c r="I48" s="329"/>
      <c r="J48" s="329" t="s">
        <v>1360</v>
      </c>
      <c r="L48" s="329"/>
      <c r="M48" s="295"/>
      <c r="N48" s="328"/>
      <c r="O48" s="329"/>
      <c r="P48" s="329"/>
      <c r="Q48" s="329"/>
      <c r="R48" s="329"/>
      <c r="S48" s="295"/>
      <c r="T48" s="328"/>
      <c r="U48" s="329"/>
      <c r="V48" s="329"/>
      <c r="W48" s="329"/>
      <c r="X48" s="329"/>
      <c r="Y48" s="295"/>
      <c r="Z48" s="328"/>
      <c r="AA48" s="329"/>
      <c r="AB48" s="329"/>
      <c r="AC48" s="329"/>
      <c r="AD48" s="329"/>
      <c r="AE48" s="329"/>
    </row>
    <row r="49" spans="3:31" ht="16.2" customHeight="1">
      <c r="C49" s="329"/>
      <c r="D49" s="329"/>
      <c r="E49" s="329"/>
      <c r="F49" s="329"/>
      <c r="G49" s="295"/>
      <c r="H49" s="328"/>
      <c r="I49" s="329"/>
      <c r="J49" s="329" t="s">
        <v>1363</v>
      </c>
      <c r="L49" s="329"/>
      <c r="M49" s="295"/>
      <c r="N49" s="328"/>
      <c r="O49" s="329"/>
      <c r="P49" s="329"/>
      <c r="Q49" s="329"/>
      <c r="R49" s="329"/>
      <c r="S49" s="295"/>
      <c r="T49" s="328"/>
      <c r="U49" s="329"/>
      <c r="V49" s="329"/>
      <c r="W49" s="329"/>
      <c r="X49" s="329"/>
      <c r="Y49" s="295"/>
      <c r="Z49" s="328"/>
      <c r="AA49" s="329"/>
      <c r="AB49" s="329"/>
      <c r="AC49" s="329"/>
      <c r="AD49" s="329"/>
      <c r="AE49" s="329"/>
    </row>
    <row r="50" spans="3:31" ht="16.2" customHeight="1">
      <c r="C50" s="329"/>
      <c r="D50" s="329"/>
      <c r="E50" s="329"/>
      <c r="F50" s="329"/>
      <c r="G50" s="295"/>
      <c r="H50" s="328"/>
      <c r="I50" s="329"/>
      <c r="J50" s="329"/>
      <c r="L50" s="329"/>
      <c r="M50" s="295"/>
      <c r="N50" s="328"/>
      <c r="O50" s="329"/>
      <c r="P50" s="329"/>
      <c r="Q50" s="329"/>
      <c r="R50" s="329"/>
      <c r="S50" s="295"/>
      <c r="T50" s="328"/>
      <c r="U50" s="329"/>
      <c r="V50" s="329"/>
      <c r="W50" s="329"/>
      <c r="X50" s="329"/>
      <c r="Y50" s="295"/>
      <c r="Z50" s="328"/>
      <c r="AA50" s="329"/>
      <c r="AB50" s="329"/>
      <c r="AC50" s="329"/>
      <c r="AD50" s="329"/>
      <c r="AE50" s="329"/>
    </row>
    <row r="51" spans="3:31" ht="16.2" customHeight="1">
      <c r="C51" s="329"/>
      <c r="D51" s="329"/>
      <c r="E51" s="329"/>
      <c r="F51" s="329"/>
      <c r="G51" s="295"/>
      <c r="H51" s="328"/>
      <c r="I51" s="329"/>
      <c r="J51" s="329"/>
      <c r="L51" s="329"/>
      <c r="M51" s="295"/>
      <c r="N51" s="328"/>
      <c r="O51" s="329"/>
      <c r="P51" s="329"/>
      <c r="Q51" s="329"/>
      <c r="R51" s="329"/>
      <c r="S51" s="295"/>
      <c r="T51" s="328"/>
      <c r="U51" s="329"/>
      <c r="V51" s="329"/>
      <c r="W51" s="329"/>
      <c r="X51" s="329"/>
      <c r="Y51" s="295"/>
      <c r="Z51" s="328"/>
      <c r="AA51" s="329"/>
      <c r="AB51" s="329"/>
      <c r="AC51" s="329"/>
      <c r="AD51" s="329"/>
      <c r="AE51" s="329"/>
    </row>
    <row r="52" spans="3:31" ht="16.2" customHeight="1">
      <c r="C52" s="329"/>
      <c r="D52" s="329"/>
      <c r="E52" s="329"/>
      <c r="F52" s="329"/>
      <c r="G52" s="295"/>
      <c r="H52" s="328"/>
      <c r="I52" s="329"/>
      <c r="J52" s="329"/>
      <c r="K52" s="329"/>
      <c r="L52" s="329"/>
      <c r="M52" s="295"/>
      <c r="N52" s="328"/>
      <c r="O52" s="329"/>
      <c r="P52" s="329"/>
      <c r="Q52" s="329"/>
      <c r="R52" s="329"/>
      <c r="S52" s="295"/>
      <c r="T52" s="328"/>
      <c r="U52" s="329"/>
      <c r="V52" s="329"/>
      <c r="W52" s="329"/>
      <c r="X52" s="329"/>
      <c r="Y52" s="295"/>
      <c r="Z52" s="328"/>
      <c r="AA52" s="329"/>
      <c r="AB52" s="329"/>
      <c r="AC52" s="329"/>
      <c r="AD52" s="329"/>
      <c r="AE52" s="329"/>
    </row>
    <row r="53" spans="3:31" ht="16.2" customHeight="1">
      <c r="C53" s="329"/>
      <c r="D53" s="329"/>
      <c r="E53" s="329"/>
      <c r="F53" s="329"/>
      <c r="G53" s="295"/>
      <c r="H53" s="328"/>
      <c r="I53" s="329"/>
      <c r="J53" s="329"/>
      <c r="K53" s="329"/>
      <c r="L53" s="329"/>
      <c r="M53" s="295"/>
      <c r="N53" s="328"/>
      <c r="O53" s="329"/>
      <c r="P53" s="329"/>
      <c r="Q53" s="329"/>
      <c r="R53" s="329"/>
      <c r="S53" s="295"/>
      <c r="T53" s="328"/>
      <c r="U53" s="329"/>
      <c r="V53" s="329"/>
      <c r="W53" s="329"/>
      <c r="X53" s="329"/>
      <c r="Y53" s="295"/>
      <c r="Z53" s="328"/>
      <c r="AA53" s="329"/>
      <c r="AB53" s="329"/>
      <c r="AC53" s="329"/>
      <c r="AD53" s="329"/>
      <c r="AE53" s="329"/>
    </row>
    <row r="54" spans="3:31" ht="16.2" customHeight="1">
      <c r="C54" s="329"/>
      <c r="D54" s="329"/>
      <c r="E54" s="329"/>
      <c r="F54" s="329"/>
      <c r="G54" s="295"/>
      <c r="H54" s="328"/>
      <c r="I54" s="329"/>
      <c r="J54" s="329"/>
      <c r="K54" s="329"/>
      <c r="L54" s="329"/>
      <c r="M54" s="295"/>
      <c r="N54" s="328"/>
      <c r="O54" s="329"/>
      <c r="P54" s="329"/>
      <c r="Q54" s="329"/>
      <c r="R54" s="329"/>
      <c r="S54" s="295"/>
      <c r="T54" s="328"/>
      <c r="U54" s="329"/>
      <c r="V54" s="329"/>
      <c r="W54" s="329"/>
      <c r="X54" s="329"/>
      <c r="Y54" s="295"/>
      <c r="Z54" s="328"/>
      <c r="AA54" s="329"/>
      <c r="AB54" s="329"/>
      <c r="AC54" s="329"/>
      <c r="AD54" s="329"/>
      <c r="AE54" s="329"/>
    </row>
    <row r="55" spans="3:31" ht="16.2" customHeight="1">
      <c r="C55" s="329"/>
      <c r="D55" s="329"/>
      <c r="E55" s="329"/>
      <c r="F55" s="329"/>
      <c r="G55" s="295"/>
      <c r="H55" s="328"/>
      <c r="I55" s="329"/>
      <c r="J55" s="329"/>
      <c r="K55" s="329"/>
      <c r="L55" s="329"/>
      <c r="M55" s="295"/>
      <c r="N55" s="328"/>
      <c r="O55" s="329"/>
      <c r="P55" s="329"/>
      <c r="Q55" s="329"/>
      <c r="R55" s="329"/>
      <c r="S55" s="295"/>
      <c r="T55" s="328"/>
      <c r="U55" s="329"/>
      <c r="V55" s="329"/>
      <c r="W55" s="329"/>
      <c r="X55" s="329"/>
      <c r="Y55" s="295"/>
      <c r="Z55" s="328"/>
      <c r="AA55" s="329"/>
      <c r="AB55" s="329"/>
      <c r="AC55" s="329"/>
      <c r="AD55" s="329"/>
      <c r="AE55" s="329"/>
    </row>
    <row r="56" spans="3:31" ht="16.2" customHeight="1">
      <c r="C56" s="329"/>
      <c r="D56" s="329"/>
      <c r="E56" s="329"/>
      <c r="F56" s="329"/>
      <c r="G56" s="295"/>
      <c r="H56" s="328"/>
      <c r="I56" s="329"/>
      <c r="J56" s="329"/>
      <c r="K56" s="329"/>
      <c r="L56" s="329"/>
      <c r="M56" s="295"/>
      <c r="N56" s="328"/>
      <c r="O56" s="329"/>
      <c r="P56" s="329"/>
      <c r="Q56" s="329"/>
      <c r="R56" s="329"/>
      <c r="S56" s="295"/>
      <c r="T56" s="328"/>
      <c r="U56" s="329"/>
      <c r="V56" s="329"/>
      <c r="W56" s="329"/>
      <c r="X56" s="329"/>
      <c r="Y56" s="295"/>
      <c r="Z56" s="328"/>
      <c r="AA56" s="329"/>
      <c r="AB56" s="329"/>
      <c r="AC56" s="329"/>
      <c r="AD56" s="329"/>
      <c r="AE56" s="329"/>
    </row>
    <row r="57" spans="3:31" ht="16.2" customHeight="1">
      <c r="C57" s="329"/>
      <c r="D57" s="329"/>
      <c r="E57" s="329"/>
      <c r="F57" s="329"/>
      <c r="G57" s="295"/>
      <c r="H57" s="328"/>
      <c r="I57" s="329"/>
      <c r="J57" s="329"/>
      <c r="K57" s="329"/>
      <c r="L57" s="329"/>
      <c r="M57" s="295"/>
      <c r="N57" s="328"/>
      <c r="O57" s="329"/>
      <c r="P57" s="329"/>
      <c r="Q57" s="329"/>
      <c r="R57" s="329"/>
      <c r="S57" s="295"/>
      <c r="T57" s="328"/>
      <c r="U57" s="329"/>
      <c r="V57" s="329"/>
      <c r="W57" s="329"/>
      <c r="X57" s="329"/>
      <c r="Y57" s="295"/>
      <c r="Z57" s="328"/>
      <c r="AA57" s="329"/>
      <c r="AB57" s="329"/>
      <c r="AC57" s="329"/>
      <c r="AD57" s="329"/>
      <c r="AE57" s="329"/>
    </row>
    <row r="58" spans="3:31" ht="16.2" customHeight="1">
      <c r="C58" s="329"/>
      <c r="D58" s="329"/>
      <c r="E58" s="329"/>
      <c r="F58" s="329"/>
      <c r="G58" s="295"/>
      <c r="H58" s="328"/>
      <c r="I58" s="329"/>
      <c r="J58" s="329"/>
      <c r="K58" s="329"/>
      <c r="L58" s="329"/>
      <c r="M58" s="295"/>
      <c r="N58" s="328"/>
      <c r="O58" s="329"/>
      <c r="P58" s="329"/>
      <c r="Q58" s="329"/>
      <c r="R58" s="329"/>
      <c r="S58" s="295"/>
      <c r="T58" s="328"/>
      <c r="U58" s="329"/>
      <c r="V58" s="329"/>
      <c r="W58" s="329"/>
      <c r="X58" s="329"/>
      <c r="Y58" s="295"/>
      <c r="Z58" s="328"/>
      <c r="AA58" s="329"/>
      <c r="AB58" s="329"/>
      <c r="AC58" s="329"/>
      <c r="AD58" s="329"/>
      <c r="AE58" s="329"/>
    </row>
    <row r="59" spans="3:31" ht="16.2" customHeight="1">
      <c r="C59" s="329"/>
      <c r="D59" s="329"/>
      <c r="E59" s="329"/>
      <c r="F59" s="329"/>
      <c r="G59" s="295"/>
      <c r="H59" s="328"/>
      <c r="I59" s="329"/>
      <c r="J59" s="329"/>
      <c r="K59" s="329"/>
      <c r="L59" s="329"/>
      <c r="M59" s="295"/>
      <c r="N59" s="328"/>
      <c r="O59" s="329"/>
      <c r="P59" s="329"/>
      <c r="Q59" s="329"/>
      <c r="R59" s="329"/>
      <c r="S59" s="295"/>
      <c r="T59" s="328"/>
      <c r="U59" s="329"/>
      <c r="V59" s="329"/>
      <c r="W59" s="329"/>
      <c r="X59" s="329"/>
      <c r="Y59" s="295"/>
      <c r="Z59" s="328"/>
      <c r="AA59" s="329"/>
      <c r="AB59" s="329"/>
      <c r="AC59" s="329"/>
      <c r="AD59" s="329"/>
      <c r="AE59" s="329"/>
    </row>
    <row r="60" spans="3:31" ht="16.2" customHeight="1">
      <c r="C60" s="329"/>
      <c r="D60" s="329"/>
      <c r="E60" s="329"/>
      <c r="F60" s="329"/>
      <c r="G60" s="295"/>
      <c r="H60" s="328"/>
      <c r="I60" s="329"/>
      <c r="J60" s="329"/>
      <c r="K60" s="329"/>
      <c r="L60" s="329"/>
      <c r="M60" s="295"/>
      <c r="N60" s="328"/>
      <c r="O60" s="329"/>
      <c r="P60" s="329"/>
      <c r="Q60" s="329"/>
      <c r="R60" s="329"/>
      <c r="S60" s="295"/>
      <c r="T60" s="328"/>
      <c r="U60" s="329"/>
      <c r="V60" s="329"/>
      <c r="W60" s="329"/>
      <c r="X60" s="329"/>
      <c r="Y60" s="295"/>
      <c r="Z60" s="328"/>
      <c r="AA60" s="329"/>
      <c r="AB60" s="329"/>
      <c r="AC60" s="329"/>
      <c r="AD60" s="329"/>
      <c r="AE60" s="329"/>
    </row>
    <row r="61" spans="3:31" ht="16.2" customHeight="1">
      <c r="C61" s="329"/>
      <c r="D61" s="329"/>
      <c r="E61" s="329"/>
      <c r="F61" s="329"/>
      <c r="G61" s="295"/>
      <c r="H61" s="328"/>
      <c r="I61" s="329"/>
      <c r="J61" s="329"/>
      <c r="K61" s="329"/>
      <c r="L61" s="329"/>
      <c r="M61" s="295"/>
      <c r="N61" s="328"/>
      <c r="O61" s="329"/>
      <c r="P61" s="329"/>
      <c r="Q61" s="329"/>
      <c r="R61" s="329"/>
      <c r="S61" s="295"/>
      <c r="T61" s="328"/>
      <c r="U61" s="329"/>
      <c r="V61" s="329"/>
      <c r="W61" s="329"/>
      <c r="X61" s="329"/>
      <c r="Y61" s="295"/>
      <c r="Z61" s="328"/>
      <c r="AA61" s="329"/>
      <c r="AB61" s="329"/>
      <c r="AC61" s="329"/>
      <c r="AD61" s="329"/>
      <c r="AE61" s="329"/>
    </row>
    <row r="62" spans="3:31" ht="16.2" customHeight="1">
      <c r="C62" s="329"/>
      <c r="D62" s="329"/>
      <c r="E62" s="329"/>
      <c r="F62" s="329"/>
      <c r="G62" s="295"/>
      <c r="H62" s="328"/>
      <c r="I62" s="329"/>
      <c r="J62" s="329"/>
      <c r="K62" s="329"/>
      <c r="L62" s="329"/>
      <c r="M62" s="295"/>
      <c r="N62" s="328"/>
      <c r="O62" s="329"/>
      <c r="P62" s="329"/>
      <c r="Q62" s="329"/>
      <c r="R62" s="329"/>
      <c r="S62" s="295"/>
      <c r="T62" s="328"/>
      <c r="U62" s="329"/>
      <c r="V62" s="329"/>
      <c r="W62" s="329"/>
      <c r="X62" s="329"/>
      <c r="Y62" s="295"/>
      <c r="Z62" s="328"/>
      <c r="AA62" s="329"/>
      <c r="AB62" s="329"/>
      <c r="AC62" s="329"/>
      <c r="AD62" s="329"/>
      <c r="AE62" s="329"/>
    </row>
    <row r="63" spans="3:31" ht="16.2" customHeight="1">
      <c r="C63" s="329"/>
      <c r="D63" s="329"/>
      <c r="E63" s="329"/>
      <c r="F63" s="329"/>
      <c r="G63" s="295"/>
      <c r="H63" s="328"/>
      <c r="I63" s="329"/>
      <c r="J63" s="329"/>
      <c r="K63" s="329"/>
      <c r="L63" s="329"/>
      <c r="M63" s="295"/>
      <c r="N63" s="328"/>
      <c r="O63" s="329"/>
      <c r="P63" s="329"/>
      <c r="Q63" s="329"/>
      <c r="R63" s="329"/>
      <c r="S63" s="295"/>
      <c r="T63" s="328"/>
      <c r="U63" s="329"/>
      <c r="V63" s="329"/>
      <c r="W63" s="329"/>
      <c r="X63" s="329"/>
      <c r="Y63" s="295"/>
      <c r="Z63" s="328"/>
      <c r="AA63" s="329"/>
      <c r="AB63" s="329"/>
      <c r="AC63" s="329"/>
      <c r="AD63" s="329"/>
      <c r="AE63" s="329"/>
    </row>
    <row r="64" spans="3:31" ht="16.2" customHeight="1">
      <c r="C64" s="329"/>
      <c r="D64" s="329"/>
      <c r="E64" s="329"/>
      <c r="F64" s="329"/>
      <c r="G64" s="295"/>
      <c r="H64" s="328"/>
      <c r="I64" s="329"/>
      <c r="J64" s="329"/>
      <c r="K64" s="329"/>
      <c r="L64" s="329"/>
      <c r="M64" s="295"/>
      <c r="N64" s="328"/>
      <c r="O64" s="329"/>
      <c r="P64" s="329"/>
      <c r="Q64" s="329"/>
      <c r="R64" s="329"/>
      <c r="S64" s="295"/>
      <c r="T64" s="328"/>
      <c r="U64" s="329"/>
      <c r="V64" s="329"/>
      <c r="W64" s="329"/>
      <c r="X64" s="329"/>
      <c r="Y64" s="295"/>
      <c r="Z64" s="328"/>
      <c r="AA64" s="329"/>
      <c r="AB64" s="329"/>
      <c r="AC64" s="329"/>
      <c r="AD64" s="329"/>
      <c r="AE64" s="329"/>
    </row>
    <row r="65" spans="3:31" ht="16.2" customHeight="1">
      <c r="C65" s="329"/>
      <c r="D65" s="329"/>
      <c r="E65" s="329"/>
      <c r="F65" s="329"/>
      <c r="G65" s="295"/>
      <c r="H65" s="328"/>
      <c r="I65" s="329"/>
      <c r="J65" s="329"/>
      <c r="K65" s="329"/>
      <c r="L65" s="329"/>
      <c r="M65" s="295"/>
      <c r="N65" s="328"/>
      <c r="O65" s="329"/>
      <c r="P65" s="329"/>
      <c r="Q65" s="329"/>
      <c r="R65" s="329"/>
      <c r="S65" s="295"/>
      <c r="T65" s="328"/>
      <c r="U65" s="329"/>
      <c r="V65" s="329"/>
      <c r="W65" s="329"/>
      <c r="X65" s="329"/>
      <c r="Y65" s="295"/>
      <c r="Z65" s="328"/>
      <c r="AA65" s="329"/>
      <c r="AB65" s="329"/>
      <c r="AC65" s="329"/>
      <c r="AD65" s="329"/>
      <c r="AE65" s="329"/>
    </row>
    <row r="66" spans="3:31" ht="16.2" customHeight="1">
      <c r="C66" s="329"/>
      <c r="D66" s="329"/>
      <c r="E66" s="329"/>
      <c r="F66" s="329"/>
      <c r="G66" s="295"/>
      <c r="H66" s="328"/>
      <c r="I66" s="329"/>
      <c r="J66" s="329"/>
      <c r="K66" s="329"/>
      <c r="L66" s="329"/>
      <c r="M66" s="295"/>
      <c r="N66" s="328"/>
      <c r="O66" s="329"/>
      <c r="P66" s="329"/>
      <c r="Q66" s="329"/>
      <c r="R66" s="329"/>
      <c r="S66" s="295"/>
      <c r="T66" s="328"/>
      <c r="U66" s="329"/>
      <c r="V66" s="329"/>
      <c r="W66" s="329"/>
      <c r="X66" s="329"/>
      <c r="Y66" s="295"/>
      <c r="Z66" s="328"/>
      <c r="AA66" s="329"/>
      <c r="AB66" s="329"/>
      <c r="AC66" s="329"/>
      <c r="AD66" s="329"/>
      <c r="AE66" s="329"/>
    </row>
    <row r="67" spans="3:31" ht="16.2" customHeight="1">
      <c r="C67" s="329"/>
      <c r="D67" s="329"/>
      <c r="E67" s="329"/>
      <c r="F67" s="329"/>
      <c r="G67" s="295"/>
      <c r="H67" s="328"/>
      <c r="I67" s="329"/>
      <c r="J67" s="329"/>
      <c r="K67" s="329"/>
      <c r="L67" s="329"/>
      <c r="M67" s="295"/>
      <c r="N67" s="328"/>
      <c r="O67" s="329"/>
      <c r="P67" s="329"/>
      <c r="Q67" s="329"/>
      <c r="R67" s="329"/>
      <c r="S67" s="295"/>
      <c r="T67" s="328"/>
      <c r="U67" s="329"/>
      <c r="V67" s="329"/>
      <c r="W67" s="329"/>
      <c r="X67" s="329"/>
      <c r="Y67" s="295"/>
      <c r="Z67" s="328"/>
      <c r="AA67" s="329"/>
      <c r="AB67" s="329"/>
      <c r="AC67" s="329"/>
      <c r="AD67" s="329"/>
      <c r="AE67" s="329"/>
    </row>
    <row r="68" spans="3:31" ht="16.2" customHeight="1">
      <c r="C68" s="329"/>
      <c r="D68" s="329"/>
      <c r="E68" s="329"/>
      <c r="F68" s="329"/>
      <c r="G68" s="295"/>
      <c r="H68" s="328"/>
      <c r="I68" s="329"/>
      <c r="J68" s="329"/>
      <c r="K68" s="329"/>
      <c r="L68" s="329"/>
      <c r="M68" s="295"/>
      <c r="N68" s="328"/>
      <c r="O68" s="329"/>
      <c r="P68" s="329"/>
      <c r="Q68" s="329"/>
      <c r="R68" s="329"/>
      <c r="S68" s="295"/>
      <c r="T68" s="328"/>
      <c r="U68" s="329"/>
      <c r="V68" s="329"/>
      <c r="W68" s="329"/>
      <c r="X68" s="329"/>
      <c r="Y68" s="295"/>
      <c r="Z68" s="328"/>
      <c r="AA68" s="329"/>
      <c r="AB68" s="329"/>
      <c r="AC68" s="329"/>
      <c r="AD68" s="329"/>
      <c r="AE68" s="329"/>
    </row>
    <row r="69" spans="3:31" ht="16.2" customHeight="1">
      <c r="C69" s="329"/>
      <c r="D69" s="329"/>
      <c r="E69" s="329"/>
      <c r="F69" s="329"/>
      <c r="G69" s="295"/>
      <c r="H69" s="328"/>
      <c r="I69" s="329"/>
      <c r="J69" s="329"/>
      <c r="K69" s="329"/>
      <c r="L69" s="329"/>
      <c r="M69" s="295"/>
      <c r="N69" s="328"/>
      <c r="O69" s="329"/>
      <c r="P69" s="329"/>
      <c r="Q69" s="329"/>
      <c r="R69" s="329"/>
      <c r="S69" s="295"/>
      <c r="T69" s="328"/>
      <c r="U69" s="329"/>
      <c r="V69" s="329"/>
      <c r="W69" s="329"/>
      <c r="X69" s="329"/>
      <c r="Y69" s="295"/>
      <c r="Z69" s="328"/>
      <c r="AA69" s="329"/>
      <c r="AB69" s="329"/>
      <c r="AC69" s="329"/>
      <c r="AD69" s="329"/>
      <c r="AE69" s="329"/>
    </row>
    <row r="70" spans="3:31" ht="16.2" customHeight="1">
      <c r="C70" s="329"/>
      <c r="D70" s="329"/>
      <c r="E70" s="329"/>
      <c r="F70" s="329"/>
      <c r="G70" s="295"/>
      <c r="H70" s="328"/>
      <c r="I70" s="329"/>
      <c r="J70" s="329"/>
      <c r="K70" s="329"/>
      <c r="L70" s="329"/>
      <c r="M70" s="295"/>
      <c r="N70" s="328"/>
      <c r="O70" s="329"/>
      <c r="P70" s="329"/>
      <c r="Q70" s="329"/>
      <c r="R70" s="329"/>
      <c r="S70" s="295"/>
      <c r="T70" s="328"/>
      <c r="U70" s="329"/>
      <c r="V70" s="329"/>
      <c r="W70" s="329"/>
      <c r="X70" s="329"/>
      <c r="Y70" s="295"/>
      <c r="Z70" s="328"/>
      <c r="AA70" s="329"/>
      <c r="AB70" s="329"/>
      <c r="AC70" s="329"/>
      <c r="AD70" s="329"/>
      <c r="AE70" s="329"/>
    </row>
    <row r="71" spans="3:31" ht="16.2" customHeight="1">
      <c r="C71" s="329"/>
      <c r="D71" s="329"/>
      <c r="E71" s="329"/>
      <c r="F71" s="329"/>
      <c r="G71" s="295"/>
      <c r="H71" s="328"/>
      <c r="I71" s="329"/>
      <c r="J71" s="329"/>
      <c r="K71" s="329"/>
      <c r="L71" s="329"/>
      <c r="M71" s="295"/>
      <c r="N71" s="328"/>
      <c r="O71" s="329"/>
      <c r="P71" s="329"/>
      <c r="Q71" s="329"/>
      <c r="R71" s="329"/>
      <c r="S71" s="295"/>
      <c r="T71" s="328"/>
      <c r="U71" s="329"/>
      <c r="V71" s="329"/>
      <c r="W71" s="329"/>
      <c r="X71" s="329"/>
      <c r="Y71" s="295"/>
      <c r="Z71" s="328"/>
      <c r="AA71" s="329"/>
      <c r="AB71" s="329"/>
      <c r="AC71" s="329"/>
      <c r="AD71" s="329"/>
      <c r="AE71" s="329"/>
    </row>
    <row r="72" spans="3:31" ht="16.2" customHeight="1">
      <c r="C72" s="329"/>
      <c r="D72" s="329"/>
      <c r="E72" s="329"/>
      <c r="F72" s="329"/>
      <c r="G72" s="295"/>
      <c r="H72" s="328"/>
      <c r="I72" s="329"/>
      <c r="J72" s="329"/>
      <c r="K72" s="329"/>
      <c r="L72" s="329"/>
      <c r="M72" s="295"/>
      <c r="N72" s="328"/>
      <c r="O72" s="329"/>
      <c r="P72" s="329"/>
      <c r="Q72" s="329"/>
      <c r="R72" s="329"/>
      <c r="S72" s="295"/>
      <c r="T72" s="328"/>
      <c r="U72" s="329"/>
      <c r="V72" s="329"/>
      <c r="W72" s="329"/>
      <c r="X72" s="329"/>
      <c r="Y72" s="295"/>
      <c r="Z72" s="328"/>
      <c r="AA72" s="329"/>
      <c r="AB72" s="329"/>
      <c r="AC72" s="329"/>
      <c r="AD72" s="329"/>
      <c r="AE72" s="329"/>
    </row>
    <row r="73" spans="3:31" ht="16.2" customHeight="1">
      <c r="C73" s="329"/>
      <c r="D73" s="329"/>
      <c r="E73" s="329"/>
      <c r="F73" s="329"/>
      <c r="G73" s="295"/>
      <c r="H73" s="328"/>
      <c r="I73" s="329"/>
      <c r="J73" s="329"/>
      <c r="K73" s="329"/>
      <c r="L73" s="329"/>
      <c r="M73" s="295"/>
      <c r="N73" s="328"/>
      <c r="O73" s="329"/>
      <c r="P73" s="329"/>
      <c r="Q73" s="329"/>
      <c r="R73" s="329"/>
      <c r="S73" s="295"/>
      <c r="T73" s="328"/>
      <c r="U73" s="329"/>
      <c r="V73" s="329"/>
      <c r="W73" s="329"/>
      <c r="X73" s="329"/>
      <c r="Y73" s="295"/>
      <c r="Z73" s="328"/>
      <c r="AA73" s="329"/>
      <c r="AB73" s="329"/>
      <c r="AC73" s="329"/>
      <c r="AD73" s="329"/>
      <c r="AE73" s="329"/>
    </row>
    <row r="74" spans="3:31" ht="16.2" customHeight="1">
      <c r="C74" s="329"/>
      <c r="D74" s="329"/>
      <c r="E74" s="329"/>
      <c r="F74" s="329"/>
      <c r="G74" s="295"/>
      <c r="H74" s="328"/>
      <c r="I74" s="329"/>
      <c r="J74" s="329"/>
      <c r="K74" s="329"/>
      <c r="L74" s="329"/>
      <c r="M74" s="295"/>
      <c r="N74" s="328"/>
      <c r="O74" s="329"/>
      <c r="P74" s="329"/>
      <c r="Q74" s="329"/>
      <c r="R74" s="329"/>
      <c r="S74" s="295"/>
      <c r="T74" s="328"/>
      <c r="U74" s="329"/>
      <c r="V74" s="329"/>
      <c r="W74" s="329"/>
      <c r="X74" s="329"/>
      <c r="Y74" s="295"/>
      <c r="Z74" s="328"/>
      <c r="AA74" s="329"/>
      <c r="AB74" s="329"/>
      <c r="AC74" s="329"/>
      <c r="AD74" s="329"/>
      <c r="AE74" s="329"/>
    </row>
    <row r="75" spans="3:31" ht="16.2" customHeight="1">
      <c r="C75" s="329"/>
      <c r="D75" s="329"/>
      <c r="E75" s="329"/>
      <c r="F75" s="329"/>
      <c r="G75" s="295"/>
      <c r="H75" s="328"/>
      <c r="I75" s="329"/>
      <c r="J75" s="329"/>
      <c r="K75" s="329"/>
      <c r="L75" s="329"/>
      <c r="M75" s="295"/>
      <c r="N75" s="328"/>
      <c r="O75" s="329"/>
      <c r="P75" s="329"/>
      <c r="Q75" s="329"/>
      <c r="R75" s="329"/>
      <c r="S75" s="295"/>
      <c r="T75" s="328"/>
      <c r="U75" s="329"/>
      <c r="V75" s="329"/>
      <c r="W75" s="329"/>
      <c r="X75" s="329"/>
      <c r="Y75" s="295"/>
      <c r="Z75" s="328"/>
      <c r="AA75" s="329"/>
      <c r="AB75" s="329"/>
      <c r="AC75" s="329"/>
      <c r="AD75" s="329"/>
      <c r="AE75" s="329"/>
    </row>
    <row r="76" spans="3:31" ht="16.2" customHeight="1">
      <c r="C76" s="329"/>
      <c r="D76" s="329"/>
      <c r="E76" s="329"/>
      <c r="F76" s="329"/>
      <c r="G76" s="295"/>
      <c r="H76" s="328"/>
      <c r="I76" s="329"/>
      <c r="J76" s="329"/>
      <c r="K76" s="329"/>
      <c r="L76" s="329"/>
      <c r="M76" s="295"/>
      <c r="N76" s="328"/>
      <c r="O76" s="329"/>
      <c r="P76" s="329"/>
      <c r="Q76" s="329"/>
      <c r="R76" s="329"/>
      <c r="S76" s="295"/>
      <c r="T76" s="328"/>
      <c r="U76" s="329"/>
      <c r="V76" s="329"/>
      <c r="W76" s="329"/>
      <c r="X76" s="329"/>
      <c r="Y76" s="295"/>
      <c r="Z76" s="328"/>
      <c r="AA76" s="329"/>
      <c r="AB76" s="329"/>
      <c r="AC76" s="329"/>
      <c r="AD76" s="329"/>
      <c r="AE76" s="329"/>
    </row>
    <row r="77" spans="3:31" ht="16.2" customHeight="1">
      <c r="C77" s="329"/>
      <c r="D77" s="329"/>
      <c r="E77" s="329"/>
      <c r="F77" s="329"/>
      <c r="G77" s="295"/>
      <c r="H77" s="328"/>
      <c r="I77" s="329"/>
      <c r="J77" s="329"/>
      <c r="K77" s="329"/>
      <c r="L77" s="329"/>
      <c r="M77" s="295"/>
      <c r="N77" s="328"/>
      <c r="O77" s="329"/>
      <c r="P77" s="329"/>
      <c r="Q77" s="329"/>
      <c r="R77" s="329"/>
      <c r="S77" s="295"/>
      <c r="T77" s="328"/>
      <c r="U77" s="329"/>
      <c r="V77" s="329"/>
      <c r="W77" s="329"/>
      <c r="X77" s="329"/>
      <c r="Y77" s="295"/>
      <c r="Z77" s="328"/>
      <c r="AA77" s="329"/>
      <c r="AB77" s="329"/>
      <c r="AC77" s="329"/>
      <c r="AD77" s="329"/>
      <c r="AE77" s="329"/>
    </row>
    <row r="78" spans="3:31" ht="16.2" customHeight="1">
      <c r="C78" s="329"/>
      <c r="D78" s="329"/>
      <c r="E78" s="329"/>
      <c r="F78" s="329"/>
      <c r="G78" s="295"/>
      <c r="H78" s="328"/>
      <c r="I78" s="329"/>
      <c r="J78" s="329"/>
      <c r="K78" s="329"/>
      <c r="L78" s="329"/>
      <c r="M78" s="295"/>
      <c r="N78" s="328"/>
      <c r="O78" s="329"/>
      <c r="P78" s="329"/>
      <c r="Q78" s="329"/>
      <c r="R78" s="329"/>
      <c r="S78" s="295"/>
      <c r="T78" s="328"/>
      <c r="U78" s="329"/>
      <c r="V78" s="329"/>
      <c r="W78" s="329"/>
      <c r="X78" s="329"/>
      <c r="Y78" s="295"/>
      <c r="Z78" s="328"/>
      <c r="AA78" s="329"/>
      <c r="AB78" s="329"/>
      <c r="AC78" s="329"/>
      <c r="AD78" s="329"/>
      <c r="AE78" s="329"/>
    </row>
    <row r="79" spans="3:31" ht="16.2" customHeight="1">
      <c r="C79" s="329"/>
      <c r="D79" s="329"/>
      <c r="E79" s="329"/>
      <c r="F79" s="329"/>
      <c r="G79" s="295"/>
      <c r="H79" s="328"/>
      <c r="I79" s="329"/>
      <c r="J79" s="329"/>
      <c r="K79" s="329"/>
      <c r="L79" s="329"/>
      <c r="M79" s="295"/>
      <c r="N79" s="328"/>
      <c r="O79" s="329"/>
      <c r="P79" s="329"/>
      <c r="Q79" s="329"/>
      <c r="R79" s="329"/>
      <c r="S79" s="295"/>
      <c r="T79" s="328"/>
      <c r="U79" s="329"/>
      <c r="V79" s="329"/>
      <c r="W79" s="329"/>
      <c r="X79" s="329"/>
      <c r="Y79" s="295"/>
      <c r="Z79" s="328"/>
      <c r="AA79" s="329"/>
      <c r="AB79" s="329"/>
      <c r="AC79" s="329"/>
      <c r="AD79" s="329"/>
      <c r="AE79" s="329"/>
    </row>
    <row r="80" spans="3:31" ht="16.2" customHeight="1">
      <c r="C80" s="329"/>
      <c r="D80" s="329"/>
      <c r="E80" s="329"/>
      <c r="F80" s="329"/>
      <c r="G80" s="295"/>
      <c r="H80" s="328"/>
      <c r="I80" s="329"/>
      <c r="J80" s="329"/>
      <c r="K80" s="329"/>
      <c r="L80" s="329"/>
      <c r="M80" s="295"/>
      <c r="N80" s="328"/>
      <c r="O80" s="329"/>
      <c r="P80" s="329"/>
      <c r="Q80" s="329"/>
      <c r="R80" s="329"/>
      <c r="S80" s="295"/>
      <c r="T80" s="328"/>
      <c r="U80" s="329"/>
      <c r="V80" s="329"/>
      <c r="W80" s="329"/>
      <c r="X80" s="329"/>
      <c r="Y80" s="295"/>
      <c r="Z80" s="328"/>
      <c r="AA80" s="329"/>
      <c r="AB80" s="329"/>
      <c r="AC80" s="329"/>
      <c r="AD80" s="329"/>
      <c r="AE80" s="329"/>
    </row>
    <row r="81" spans="3:31" ht="16.2" customHeight="1">
      <c r="C81" s="329"/>
      <c r="D81" s="329"/>
      <c r="E81" s="329"/>
      <c r="F81" s="329"/>
      <c r="G81" s="295"/>
      <c r="H81" s="328"/>
      <c r="I81" s="329"/>
      <c r="K81" s="329"/>
      <c r="L81" s="329"/>
      <c r="M81" s="295"/>
      <c r="N81" s="328"/>
      <c r="O81" s="329"/>
      <c r="P81" s="329"/>
      <c r="Q81" s="329"/>
      <c r="R81" s="329"/>
      <c r="S81" s="295"/>
      <c r="T81" s="328"/>
      <c r="U81" s="329"/>
      <c r="V81" s="329"/>
      <c r="W81" s="329"/>
      <c r="X81" s="329"/>
      <c r="Y81" s="295"/>
      <c r="Z81" s="328"/>
      <c r="AA81" s="329"/>
      <c r="AB81" s="329"/>
      <c r="AC81" s="329"/>
      <c r="AD81" s="329"/>
      <c r="AE81" s="329"/>
    </row>
  </sheetData>
  <sheetProtection formatCells="0"/>
  <mergeCells count="14">
    <mergeCell ref="C10:F10"/>
    <mergeCell ref="AA10:AD10"/>
    <mergeCell ref="U10:X10"/>
    <mergeCell ref="O10:R10"/>
    <mergeCell ref="I10:L10"/>
    <mergeCell ref="C2:F3"/>
    <mergeCell ref="D5:L6"/>
    <mergeCell ref="AA7:AB8"/>
    <mergeCell ref="W7:X7"/>
    <mergeCell ref="P5:V6"/>
    <mergeCell ref="P7:Q8"/>
    <mergeCell ref="AA5:AC6"/>
    <mergeCell ref="D7:L8"/>
    <mergeCell ref="W5:X5"/>
  </mergeCells>
  <phoneticPr fontId="2"/>
  <conditionalFormatting sqref="F13:F21">
    <cfRule type="cellIs" dxfId="62" priority="10" operator="greaterThan">
      <formula>D13</formula>
    </cfRule>
  </conditionalFormatting>
  <conditionalFormatting sqref="L13:L17">
    <cfRule type="cellIs" dxfId="61" priority="9" operator="greaterThan">
      <formula>J13</formula>
    </cfRule>
  </conditionalFormatting>
  <conditionalFormatting sqref="R13:R14">
    <cfRule type="cellIs" dxfId="60" priority="8" operator="greaterThan">
      <formula>P13</formula>
    </cfRule>
  </conditionalFormatting>
  <conditionalFormatting sqref="X13:X19">
    <cfRule type="cellIs" dxfId="59" priority="7" operator="greaterThan">
      <formula>V13</formula>
    </cfRule>
  </conditionalFormatting>
  <conditionalFormatting sqref="F27:F38">
    <cfRule type="cellIs" dxfId="58" priority="6" operator="greaterThan">
      <formula>D27</formula>
    </cfRule>
  </conditionalFormatting>
  <conditionalFormatting sqref="L27:L32">
    <cfRule type="cellIs" dxfId="57" priority="5" operator="greaterThan">
      <formula>J27</formula>
    </cfRule>
  </conditionalFormatting>
  <conditionalFormatting sqref="R27:R32">
    <cfRule type="cellIs" dxfId="56" priority="4" operator="greaterThan">
      <formula>P27</formula>
    </cfRule>
  </conditionalFormatting>
  <conditionalFormatting sqref="X27:X32">
    <cfRule type="cellIs" dxfId="55" priority="3" operator="greaterThan">
      <formula>V27</formula>
    </cfRule>
  </conditionalFormatting>
  <hyperlinks>
    <hyperlink ref="C2:F3" location="提案表紙!A1" display="兵庫県折込資料表　" xr:uid="{00000000-0004-0000-0C00-000000000000}"/>
  </hyperlinks>
  <printOptions horizontalCentered="1"/>
  <pageMargins left="0.39370078740157483" right="0.39370078740157483" top="0.78740157480314965" bottom="0.78740157480314965" header="0.39370078740157483" footer="0.51181102362204722"/>
  <pageSetup paperSize="12" scale="85" orientation="landscape" horizontalDpi="300" verticalDpi="300" r:id="rId1"/>
  <headerFooter alignWithMargins="0">
    <oddFooter>&amp;L西区・明石市
&amp;RＰ－０９／２３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F6F6F6"/>
    <pageSetUpPr fitToPage="1"/>
  </sheetPr>
  <dimension ref="A1:AE101"/>
  <sheetViews>
    <sheetView showZeros="0" topLeftCell="C2" zoomScaleNormal="100" workbookViewId="0">
      <selection activeCell="C2" sqref="C2:F3"/>
    </sheetView>
  </sheetViews>
  <sheetFormatPr defaultRowHeight="13.2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style="15" customWidth="1"/>
    <col min="29" max="29" width="3.33203125" customWidth="1"/>
    <col min="30" max="30" width="8.77734375" customWidth="1"/>
    <col min="31" max="31" width="9.109375" bestFit="1" customWidth="1"/>
  </cols>
  <sheetData>
    <row r="1" spans="1:31" ht="14.1" hidden="1" customHeight="1">
      <c r="A1" s="166" t="s">
        <v>313</v>
      </c>
      <c r="B1" s="167" t="s">
        <v>314</v>
      </c>
      <c r="E1"/>
      <c r="F1" s="72" t="s">
        <v>315</v>
      </c>
      <c r="G1" s="166" t="s">
        <v>313</v>
      </c>
      <c r="H1" s="167" t="s">
        <v>314</v>
      </c>
      <c r="K1"/>
      <c r="L1" s="72" t="s">
        <v>315</v>
      </c>
      <c r="M1" s="166" t="s">
        <v>313</v>
      </c>
      <c r="N1" s="167" t="s">
        <v>314</v>
      </c>
      <c r="Q1"/>
      <c r="R1" s="72" t="s">
        <v>315</v>
      </c>
      <c r="S1" s="166" t="s">
        <v>313</v>
      </c>
      <c r="T1" s="167" t="s">
        <v>314</v>
      </c>
      <c r="W1"/>
      <c r="X1" s="72" t="s">
        <v>315</v>
      </c>
      <c r="Y1" s="166" t="s">
        <v>313</v>
      </c>
      <c r="Z1" s="167" t="s">
        <v>314</v>
      </c>
      <c r="AB1"/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K2"/>
      <c r="L2"/>
      <c r="Q2"/>
      <c r="W2" t="s">
        <v>1073</v>
      </c>
      <c r="Y2"/>
      <c r="Z2"/>
      <c r="AB2"/>
    </row>
    <row r="3" spans="1:31" ht="13.2" customHeight="1">
      <c r="C3" s="933"/>
      <c r="D3" s="933"/>
      <c r="E3" s="933"/>
      <c r="F3" s="933"/>
      <c r="I3" s="121" t="s">
        <v>486</v>
      </c>
      <c r="K3"/>
      <c r="L3"/>
      <c r="Q3"/>
      <c r="W3" t="s">
        <v>1075</v>
      </c>
      <c r="Y3"/>
      <c r="Z3"/>
      <c r="AB3"/>
    </row>
    <row r="4" spans="1:31" ht="13.2" customHeight="1">
      <c r="C4" t="s">
        <v>166</v>
      </c>
      <c r="E4"/>
      <c r="F4"/>
      <c r="I4" s="289">
        <v>45717</v>
      </c>
      <c r="J4" s="284" t="s">
        <v>603</v>
      </c>
      <c r="K4" t="s">
        <v>229</v>
      </c>
      <c r="L4"/>
      <c r="Q4"/>
      <c r="W4" t="s">
        <v>1072</v>
      </c>
      <c r="AB4"/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295</v>
      </c>
      <c r="P7" s="944">
        <f>提案表紙!H10</f>
        <v>0</v>
      </c>
      <c r="Q7" s="945"/>
      <c r="R7" s="76" t="s">
        <v>162</v>
      </c>
      <c r="T7" s="175"/>
      <c r="U7" s="563">
        <f>SUM(加古川市折込部数+高砂市折込部数)</f>
        <v>0</v>
      </c>
      <c r="V7" s="57"/>
      <c r="W7" s="934" t="s">
        <v>388</v>
      </c>
      <c r="X7" s="935"/>
      <c r="Z7" s="175"/>
      <c r="AA7" s="954" t="s">
        <v>391</v>
      </c>
      <c r="AB7" s="914"/>
      <c r="AC7" s="957" t="s">
        <v>962</v>
      </c>
      <c r="AD7" s="957"/>
      <c r="AE7" s="958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56"/>
      <c r="AB8" s="956"/>
      <c r="AC8" s="552" t="s">
        <v>835</v>
      </c>
      <c r="AD8" s="551" t="s">
        <v>837</v>
      </c>
      <c r="AE8" s="296"/>
    </row>
    <row r="9" spans="1:31" ht="13.2" customHeight="1">
      <c r="E9"/>
      <c r="F9"/>
      <c r="K9"/>
      <c r="L9"/>
      <c r="Q9"/>
      <c r="W9"/>
      <c r="AB9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175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180</v>
      </c>
    </row>
    <row r="12" spans="1:31" ht="16.2" customHeight="1">
      <c r="A12" s="166">
        <v>2</v>
      </c>
      <c r="B12" s="167">
        <v>12</v>
      </c>
      <c r="C12" s="71" t="s">
        <v>89</v>
      </c>
      <c r="G12" s="166">
        <v>2</v>
      </c>
      <c r="H12" s="167">
        <v>12</v>
      </c>
      <c r="M12" s="166">
        <v>2</v>
      </c>
      <c r="N12" s="167">
        <v>12</v>
      </c>
      <c r="S12" s="166">
        <v>2</v>
      </c>
      <c r="T12" s="167">
        <v>12</v>
      </c>
      <c r="Y12" s="166">
        <v>2</v>
      </c>
      <c r="Z12" s="167">
        <v>12</v>
      </c>
    </row>
    <row r="13" spans="1:31" ht="16.2" customHeight="1">
      <c r="A13" s="166">
        <v>3</v>
      </c>
      <c r="B13" s="167">
        <v>11201</v>
      </c>
      <c r="C13" s="19" t="s">
        <v>11</v>
      </c>
      <c r="D13" s="4">
        <v>6600</v>
      </c>
      <c r="E13" s="619"/>
      <c r="F13" s="202"/>
      <c r="G13" s="444">
        <v>3</v>
      </c>
      <c r="H13" s="445">
        <v>21207</v>
      </c>
      <c r="I13" s="777" t="s">
        <v>1289</v>
      </c>
      <c r="J13" s="4">
        <v>1600</v>
      </c>
      <c r="K13" s="619"/>
      <c r="L13" s="253"/>
      <c r="M13" s="166">
        <v>3</v>
      </c>
      <c r="O13" s="19"/>
      <c r="P13" s="681"/>
      <c r="Q13" s="619"/>
      <c r="R13" s="202"/>
      <c r="S13" s="440">
        <v>3</v>
      </c>
      <c r="T13" s="167">
        <v>41207</v>
      </c>
      <c r="U13" s="19" t="s">
        <v>35</v>
      </c>
      <c r="V13" s="4">
        <v>2400</v>
      </c>
      <c r="W13" s="619"/>
      <c r="X13" s="253"/>
      <c r="Y13" s="295">
        <v>3</v>
      </c>
      <c r="Z13" s="328"/>
      <c r="AA13" s="340"/>
      <c r="AB13" s="364"/>
      <c r="AC13" s="212"/>
      <c r="AD13" s="202"/>
      <c r="AE13" s="308"/>
    </row>
    <row r="14" spans="1:31" ht="16.2" customHeight="1">
      <c r="A14" s="166">
        <v>3</v>
      </c>
      <c r="B14" s="167">
        <v>11205</v>
      </c>
      <c r="C14" s="20" t="s">
        <v>52</v>
      </c>
      <c r="D14" s="3">
        <v>3050</v>
      </c>
      <c r="E14" s="609"/>
      <c r="F14" s="214"/>
      <c r="G14" s="166">
        <v>3</v>
      </c>
      <c r="H14" s="167">
        <v>21209</v>
      </c>
      <c r="I14" s="20" t="s">
        <v>1008</v>
      </c>
      <c r="J14" s="3">
        <v>800</v>
      </c>
      <c r="K14" s="609"/>
      <c r="L14" s="214"/>
      <c r="M14" s="166">
        <v>3</v>
      </c>
      <c r="O14" s="20"/>
      <c r="P14" s="676"/>
      <c r="Q14" s="609"/>
      <c r="R14" s="214"/>
      <c r="S14" s="166">
        <v>3</v>
      </c>
      <c r="T14" s="167">
        <v>41211</v>
      </c>
      <c r="U14" s="20" t="s">
        <v>290</v>
      </c>
      <c r="V14" s="3">
        <v>5100</v>
      </c>
      <c r="W14" s="609"/>
      <c r="X14" s="214"/>
      <c r="Y14" s="295">
        <v>3</v>
      </c>
      <c r="Z14" s="328"/>
      <c r="AA14" s="316"/>
      <c r="AB14" s="270"/>
      <c r="AC14" s="213"/>
      <c r="AD14" s="214"/>
      <c r="AE14" s="309"/>
    </row>
    <row r="15" spans="1:31" ht="16.2" customHeight="1">
      <c r="A15" s="166">
        <v>3</v>
      </c>
      <c r="B15" s="167">
        <v>11209</v>
      </c>
      <c r="C15" s="20" t="s">
        <v>54</v>
      </c>
      <c r="D15" s="3">
        <v>4650</v>
      </c>
      <c r="E15" s="609"/>
      <c r="F15" s="214"/>
      <c r="G15" s="166">
        <v>3</v>
      </c>
      <c r="H15" s="167">
        <v>21213</v>
      </c>
      <c r="I15" s="20" t="s">
        <v>794</v>
      </c>
      <c r="J15" s="3">
        <v>3950</v>
      </c>
      <c r="K15" s="609"/>
      <c r="L15" s="214"/>
      <c r="M15" s="166">
        <v>3</v>
      </c>
      <c r="O15" s="439"/>
      <c r="P15" s="223"/>
      <c r="Q15" s="224"/>
      <c r="R15" s="214"/>
      <c r="S15" s="166">
        <v>3</v>
      </c>
      <c r="T15" s="167">
        <v>41219</v>
      </c>
      <c r="U15" s="20" t="s">
        <v>288</v>
      </c>
      <c r="V15" s="3">
        <v>5200</v>
      </c>
      <c r="W15" s="609"/>
      <c r="X15" s="214"/>
      <c r="Y15" s="295">
        <v>3</v>
      </c>
      <c r="Z15" s="328"/>
      <c r="AA15" s="316"/>
      <c r="AB15" s="270"/>
      <c r="AC15" s="213"/>
      <c r="AD15" s="214"/>
      <c r="AE15" s="309"/>
    </row>
    <row r="16" spans="1:31" ht="16.2" customHeight="1">
      <c r="A16" s="166">
        <v>3</v>
      </c>
      <c r="B16" s="167">
        <v>11211</v>
      </c>
      <c r="C16" s="438" t="s">
        <v>55</v>
      </c>
      <c r="D16" s="3">
        <v>5000</v>
      </c>
      <c r="E16" s="609"/>
      <c r="F16" s="214"/>
      <c r="G16" s="166">
        <v>3</v>
      </c>
      <c r="H16" s="167">
        <v>21204</v>
      </c>
      <c r="I16" s="744" t="s">
        <v>911</v>
      </c>
      <c r="J16" s="676" t="s">
        <v>902</v>
      </c>
      <c r="K16" s="609"/>
      <c r="L16" s="214"/>
      <c r="M16" s="166">
        <v>3</v>
      </c>
      <c r="O16" s="439"/>
      <c r="P16" s="223"/>
      <c r="Q16" s="224"/>
      <c r="R16" s="214"/>
      <c r="S16" s="166">
        <v>3</v>
      </c>
      <c r="T16" s="167">
        <v>41221</v>
      </c>
      <c r="U16" s="20" t="s">
        <v>291</v>
      </c>
      <c r="V16" s="3">
        <v>3750</v>
      </c>
      <c r="W16" s="609"/>
      <c r="X16" s="214"/>
      <c r="Y16" s="295">
        <v>3</v>
      </c>
      <c r="Z16" s="328"/>
      <c r="AA16" s="316"/>
      <c r="AB16" s="270"/>
      <c r="AC16" s="213"/>
      <c r="AD16" s="214"/>
      <c r="AE16" s="309"/>
    </row>
    <row r="17" spans="1:31" ht="16.2" customHeight="1">
      <c r="A17" s="166">
        <v>3</v>
      </c>
      <c r="B17" s="167">
        <v>11212</v>
      </c>
      <c r="C17" s="438" t="s">
        <v>933</v>
      </c>
      <c r="D17" s="3">
        <v>1350</v>
      </c>
      <c r="E17" s="609"/>
      <c r="F17" s="214"/>
      <c r="G17" s="166">
        <v>3</v>
      </c>
      <c r="H17" s="167">
        <v>21206</v>
      </c>
      <c r="I17" s="20" t="s">
        <v>1140</v>
      </c>
      <c r="J17" s="676" t="s">
        <v>902</v>
      </c>
      <c r="K17" s="609"/>
      <c r="L17" s="214"/>
      <c r="M17" s="166">
        <v>3</v>
      </c>
      <c r="O17" s="439"/>
      <c r="P17" s="223"/>
      <c r="Q17" s="224"/>
      <c r="R17" s="214"/>
      <c r="S17" s="166">
        <v>3</v>
      </c>
      <c r="T17" s="167">
        <v>41222</v>
      </c>
      <c r="U17" s="20" t="s">
        <v>478</v>
      </c>
      <c r="V17" s="3">
        <v>250</v>
      </c>
      <c r="W17" s="609"/>
      <c r="X17" s="214"/>
      <c r="Y17" s="295">
        <v>3</v>
      </c>
      <c r="Z17" s="328"/>
      <c r="AA17" s="316"/>
      <c r="AB17" s="270"/>
      <c r="AC17" s="213"/>
      <c r="AD17" s="214"/>
      <c r="AE17" s="309"/>
    </row>
    <row r="18" spans="1:31" ht="16.2" customHeight="1">
      <c r="A18" s="166">
        <v>3</v>
      </c>
      <c r="B18" s="167">
        <v>11214</v>
      </c>
      <c r="C18" s="438" t="s">
        <v>893</v>
      </c>
      <c r="D18" s="3">
        <v>3100</v>
      </c>
      <c r="E18" s="609"/>
      <c r="F18" s="214"/>
      <c r="G18" s="166">
        <v>3</v>
      </c>
      <c r="H18" s="167">
        <v>21216</v>
      </c>
      <c r="I18" s="20" t="s">
        <v>795</v>
      </c>
      <c r="J18" s="3">
        <v>950</v>
      </c>
      <c r="K18" s="609"/>
      <c r="L18" s="214"/>
      <c r="M18" s="166">
        <v>3</v>
      </c>
      <c r="O18" s="439"/>
      <c r="P18" s="223"/>
      <c r="Q18" s="224"/>
      <c r="R18" s="214"/>
      <c r="S18" s="166">
        <v>3</v>
      </c>
      <c r="U18" s="20"/>
      <c r="V18" s="3"/>
      <c r="W18" s="609"/>
      <c r="X18" s="214"/>
      <c r="Y18" s="295">
        <v>3</v>
      </c>
      <c r="Z18" s="328"/>
      <c r="AA18" s="316"/>
      <c r="AB18" s="270"/>
      <c r="AC18" s="213"/>
      <c r="AD18" s="214"/>
      <c r="AE18" s="309"/>
    </row>
    <row r="19" spans="1:31" ht="16.2" customHeight="1">
      <c r="A19" s="166">
        <v>3</v>
      </c>
      <c r="B19" s="167">
        <v>11215</v>
      </c>
      <c r="C19" s="74" t="s">
        <v>804</v>
      </c>
      <c r="D19" s="3">
        <v>4500</v>
      </c>
      <c r="E19" s="609"/>
      <c r="F19" s="214"/>
      <c r="G19" s="166">
        <v>3</v>
      </c>
      <c r="H19" s="167">
        <v>21211</v>
      </c>
      <c r="I19" s="20" t="s">
        <v>796</v>
      </c>
      <c r="J19" s="223">
        <v>850</v>
      </c>
      <c r="K19" s="609"/>
      <c r="L19" s="214"/>
      <c r="M19" s="166">
        <v>3</v>
      </c>
      <c r="O19" s="439"/>
      <c r="P19" s="223"/>
      <c r="Q19" s="224"/>
      <c r="R19" s="214"/>
      <c r="S19" s="166">
        <v>3</v>
      </c>
      <c r="U19" s="20"/>
      <c r="V19" s="3"/>
      <c r="W19" s="609"/>
      <c r="X19" s="214"/>
      <c r="Y19" s="295">
        <v>3</v>
      </c>
      <c r="Z19" s="328"/>
      <c r="AA19" s="316"/>
      <c r="AB19" s="270"/>
      <c r="AC19" s="213"/>
      <c r="AD19" s="214"/>
      <c r="AE19" s="309"/>
    </row>
    <row r="20" spans="1:31" ht="16.2" customHeight="1">
      <c r="A20" s="166">
        <v>3</v>
      </c>
      <c r="B20" s="167">
        <v>11219</v>
      </c>
      <c r="C20" s="74" t="s">
        <v>805</v>
      </c>
      <c r="D20" s="3">
        <v>4050</v>
      </c>
      <c r="E20" s="609"/>
      <c r="F20" s="214"/>
      <c r="G20" s="166">
        <v>3</v>
      </c>
      <c r="I20" s="20"/>
      <c r="J20" s="223"/>
      <c r="K20" s="609"/>
      <c r="L20" s="214"/>
      <c r="M20" s="166">
        <v>3</v>
      </c>
      <c r="O20" s="439"/>
      <c r="P20" s="223"/>
      <c r="Q20" s="224"/>
      <c r="R20" s="214"/>
      <c r="S20" s="166">
        <v>3</v>
      </c>
      <c r="U20" s="20"/>
      <c r="V20" s="676"/>
      <c r="W20" s="609"/>
      <c r="X20" s="214"/>
      <c r="Y20" s="295">
        <v>3</v>
      </c>
      <c r="Z20" s="328"/>
      <c r="AA20" s="316"/>
      <c r="AB20" s="270"/>
      <c r="AC20" s="213"/>
      <c r="AD20" s="214"/>
      <c r="AE20" s="309"/>
    </row>
    <row r="21" spans="1:31" ht="16.2" customHeight="1">
      <c r="A21" s="166">
        <v>3</v>
      </c>
      <c r="B21" s="167">
        <v>11217</v>
      </c>
      <c r="C21" s="74" t="s">
        <v>806</v>
      </c>
      <c r="D21" s="3">
        <v>3650</v>
      </c>
      <c r="E21" s="609"/>
      <c r="F21" s="214"/>
      <c r="G21" s="166">
        <v>3</v>
      </c>
      <c r="I21" s="20"/>
      <c r="J21" s="223"/>
      <c r="K21" s="609"/>
      <c r="L21" s="249"/>
      <c r="M21" s="166">
        <v>3</v>
      </c>
      <c r="O21" s="439"/>
      <c r="P21" s="223"/>
      <c r="Q21" s="224"/>
      <c r="R21" s="214"/>
      <c r="S21" s="166">
        <v>3</v>
      </c>
      <c r="U21" s="20"/>
      <c r="V21" s="3"/>
      <c r="W21" s="609"/>
      <c r="X21" s="249"/>
      <c r="Y21" s="295">
        <v>3</v>
      </c>
      <c r="Z21" s="328"/>
      <c r="AA21" s="316"/>
      <c r="AB21" s="270"/>
      <c r="AC21" s="213"/>
      <c r="AD21" s="214"/>
      <c r="AE21" s="309"/>
    </row>
    <row r="22" spans="1:31" ht="16.2" customHeight="1">
      <c r="A22" s="166">
        <v>3</v>
      </c>
      <c r="C22" s="20"/>
      <c r="D22" s="676"/>
      <c r="E22" s="609"/>
      <c r="F22" s="214"/>
      <c r="G22" s="166">
        <v>3</v>
      </c>
      <c r="I22" s="439"/>
      <c r="J22" s="223"/>
      <c r="K22" s="609"/>
      <c r="L22" s="214"/>
      <c r="M22" s="166">
        <v>3</v>
      </c>
      <c r="O22" s="439"/>
      <c r="P22" s="223"/>
      <c r="Q22" s="224"/>
      <c r="R22" s="214"/>
      <c r="S22" s="166">
        <v>3</v>
      </c>
      <c r="U22" s="20"/>
      <c r="V22" s="3"/>
      <c r="W22" s="609"/>
      <c r="X22" s="214"/>
      <c r="Y22" s="295">
        <v>3</v>
      </c>
      <c r="Z22" s="328"/>
      <c r="AA22" s="316"/>
      <c r="AB22" s="270"/>
      <c r="AC22" s="213"/>
      <c r="AD22" s="214"/>
      <c r="AE22" s="309"/>
    </row>
    <row r="23" spans="1:31" ht="16.2" customHeight="1">
      <c r="A23" s="166">
        <v>3</v>
      </c>
      <c r="C23" s="20"/>
      <c r="D23" s="676"/>
      <c r="E23" s="609"/>
      <c r="F23" s="214"/>
      <c r="G23" s="166">
        <v>3</v>
      </c>
      <c r="I23" s="439"/>
      <c r="J23" s="223"/>
      <c r="K23" s="224"/>
      <c r="L23" s="214"/>
      <c r="M23" s="166">
        <v>3</v>
      </c>
      <c r="O23" s="439"/>
      <c r="P23" s="223"/>
      <c r="Q23" s="224"/>
      <c r="R23" s="214"/>
      <c r="S23" s="166">
        <v>3</v>
      </c>
      <c r="U23" s="20"/>
      <c r="V23" s="3"/>
      <c r="W23" s="609"/>
      <c r="X23" s="214"/>
      <c r="Y23" s="295">
        <v>3</v>
      </c>
      <c r="Z23" s="328"/>
      <c r="AA23" s="316"/>
      <c r="AB23" s="270"/>
      <c r="AC23" s="213"/>
      <c r="AD23" s="214"/>
      <c r="AE23" s="309"/>
    </row>
    <row r="24" spans="1:31" ht="16.2" customHeight="1">
      <c r="A24" s="166">
        <v>3</v>
      </c>
      <c r="C24" s="74"/>
      <c r="D24" s="3"/>
      <c r="E24" s="609"/>
      <c r="F24" s="214"/>
      <c r="G24" s="166">
        <v>3</v>
      </c>
      <c r="I24" s="439"/>
      <c r="J24" s="437"/>
      <c r="K24" s="224"/>
      <c r="L24" s="214"/>
      <c r="M24" s="166">
        <v>3</v>
      </c>
      <c r="O24" s="439"/>
      <c r="P24" s="223"/>
      <c r="Q24" s="224"/>
      <c r="R24" s="214"/>
      <c r="S24" s="166">
        <v>3</v>
      </c>
      <c r="U24" s="439"/>
      <c r="V24" s="223"/>
      <c r="W24" s="224"/>
      <c r="X24" s="214"/>
      <c r="Y24" s="295">
        <v>3</v>
      </c>
      <c r="Z24" s="328"/>
      <c r="AA24" s="316"/>
      <c r="AB24" s="270"/>
      <c r="AC24" s="213"/>
      <c r="AD24" s="214"/>
      <c r="AE24" s="309"/>
    </row>
    <row r="25" spans="1:31" ht="16.2" customHeight="1">
      <c r="A25" s="166">
        <v>3</v>
      </c>
      <c r="C25" s="74"/>
      <c r="D25" s="3"/>
      <c r="E25" s="609"/>
      <c r="F25" s="214"/>
      <c r="G25" s="576">
        <v>3</v>
      </c>
      <c r="H25" s="577"/>
      <c r="I25" s="439"/>
      <c r="J25" s="223"/>
      <c r="K25" s="224"/>
      <c r="L25" s="214"/>
      <c r="M25" s="576">
        <v>3</v>
      </c>
      <c r="N25" s="577"/>
      <c r="O25" s="439"/>
      <c r="P25" s="223"/>
      <c r="Q25" s="224"/>
      <c r="R25" s="214"/>
      <c r="S25" s="576">
        <v>3</v>
      </c>
      <c r="T25" s="577"/>
      <c r="U25" s="439"/>
      <c r="V25" s="223"/>
      <c r="W25" s="224"/>
      <c r="X25" s="214"/>
      <c r="Y25" s="295">
        <v>3</v>
      </c>
      <c r="Z25" s="328"/>
      <c r="AA25" s="316"/>
      <c r="AB25" s="270"/>
      <c r="AC25" s="213"/>
      <c r="AD25" s="214"/>
      <c r="AE25" s="309"/>
    </row>
    <row r="26" spans="1:31" ht="16.2" customHeight="1" thickBot="1">
      <c r="A26" s="166">
        <v>3</v>
      </c>
      <c r="C26" s="439"/>
      <c r="D26" s="323"/>
      <c r="E26" s="226"/>
      <c r="F26" s="216"/>
      <c r="G26" s="576">
        <v>3</v>
      </c>
      <c r="H26" s="577"/>
      <c r="I26" s="439"/>
      <c r="J26" s="323"/>
      <c r="K26" s="226"/>
      <c r="L26" s="216"/>
      <c r="M26" s="576">
        <v>3</v>
      </c>
      <c r="N26" s="577"/>
      <c r="O26" s="439"/>
      <c r="P26" s="323"/>
      <c r="Q26" s="226"/>
      <c r="R26" s="216"/>
      <c r="S26" s="576">
        <v>3</v>
      </c>
      <c r="T26" s="577"/>
      <c r="U26" s="439"/>
      <c r="V26" s="323"/>
      <c r="W26" s="226"/>
      <c r="X26" s="216"/>
      <c r="Y26" s="295">
        <v>3</v>
      </c>
      <c r="Z26" s="328"/>
      <c r="AA26" s="318"/>
      <c r="AB26" s="260"/>
      <c r="AC26" s="215"/>
      <c r="AD26" s="216"/>
      <c r="AE26" s="309"/>
    </row>
    <row r="27" spans="1:31" ht="16.2" customHeight="1" thickTop="1">
      <c r="A27" s="166">
        <v>4</v>
      </c>
      <c r="C27" s="40" t="s">
        <v>231</v>
      </c>
      <c r="D27" s="46">
        <f>SUM(D13:D26)</f>
        <v>35950</v>
      </c>
      <c r="E27" s="54"/>
      <c r="F27" s="79">
        <f>SUM(F13:F26)</f>
        <v>0</v>
      </c>
      <c r="G27" s="166">
        <v>4</v>
      </c>
      <c r="I27" s="40" t="s">
        <v>231</v>
      </c>
      <c r="J27" s="46">
        <f>SUM(J13:J26)</f>
        <v>8150</v>
      </c>
      <c r="K27" s="54"/>
      <c r="L27" s="79">
        <f>SUM(L13:L26)</f>
        <v>0</v>
      </c>
      <c r="M27" s="166">
        <v>4</v>
      </c>
      <c r="O27" s="40" t="s">
        <v>231</v>
      </c>
      <c r="P27" s="46">
        <f>SUM(P13:P26)</f>
        <v>0</v>
      </c>
      <c r="Q27" s="54"/>
      <c r="R27" s="79">
        <f>SUM(R13:R26)</f>
        <v>0</v>
      </c>
      <c r="S27" s="166">
        <v>4</v>
      </c>
      <c r="U27" s="40" t="s">
        <v>231</v>
      </c>
      <c r="V27" s="46">
        <f>SUM(V13:V26)</f>
        <v>16700</v>
      </c>
      <c r="W27" s="54"/>
      <c r="X27" s="79">
        <f>SUM(X13:X26)</f>
        <v>0</v>
      </c>
      <c r="Y27" s="166">
        <v>4</v>
      </c>
      <c r="AA27" s="40" t="s">
        <v>231</v>
      </c>
      <c r="AB27" s="59" t="s">
        <v>326</v>
      </c>
      <c r="AC27" s="44"/>
      <c r="AD27" s="79">
        <f>SUM(AD13:AD26)</f>
        <v>0</v>
      </c>
      <c r="AE27" s="49">
        <f>+D27+J27+P27+V27</f>
        <v>60800</v>
      </c>
    </row>
    <row r="28" spans="1:31" ht="16.2" customHeight="1">
      <c r="C28" s="281"/>
      <c r="D28" s="327"/>
      <c r="E28" s="612"/>
      <c r="F28" s="51"/>
      <c r="I28" s="13"/>
      <c r="J28" s="51"/>
      <c r="K28" s="612"/>
      <c r="L28" s="370"/>
      <c r="M28" s="295"/>
      <c r="N28" s="328"/>
      <c r="O28" s="281"/>
      <c r="P28" s="327"/>
      <c r="Q28" s="611"/>
      <c r="R28" s="281"/>
      <c r="U28" s="13"/>
      <c r="V28" s="51"/>
      <c r="W28" s="612"/>
      <c r="X28" s="370"/>
      <c r="Y28" s="295"/>
      <c r="Z28" s="328"/>
      <c r="AA28" s="281"/>
      <c r="AB28" s="371"/>
      <c r="AC28" s="13"/>
      <c r="AD28" s="109" t="s">
        <v>414</v>
      </c>
      <c r="AE28" s="106">
        <f>+Ｋ加古川折込部数+Ａ加古川折込部数+Ｍ加古川折込部数+Ｙ加古川折込部数</f>
        <v>0</v>
      </c>
    </row>
    <row r="29" spans="1:31" ht="16.2" customHeight="1">
      <c r="A29" s="166">
        <v>2</v>
      </c>
      <c r="B29" s="167">
        <v>12</v>
      </c>
      <c r="C29" s="71" t="s">
        <v>90</v>
      </c>
      <c r="D29" s="12"/>
      <c r="E29" s="613"/>
      <c r="F29" s="368"/>
      <c r="G29" s="295">
        <v>2</v>
      </c>
      <c r="H29" s="328">
        <v>12</v>
      </c>
      <c r="I29" s="329"/>
      <c r="J29" s="331"/>
      <c r="K29" s="608"/>
      <c r="L29" s="368"/>
      <c r="M29" s="295">
        <v>2</v>
      </c>
      <c r="N29" s="328">
        <v>12</v>
      </c>
      <c r="O29" s="294"/>
      <c r="P29" s="331"/>
      <c r="Q29" s="608"/>
      <c r="R29" s="294"/>
      <c r="S29" s="295">
        <v>2</v>
      </c>
      <c r="T29" s="328">
        <v>12</v>
      </c>
      <c r="U29" s="294"/>
      <c r="V29" s="331"/>
      <c r="W29" s="608"/>
      <c r="X29" s="368"/>
      <c r="Y29" s="295">
        <v>2</v>
      </c>
      <c r="Z29" s="328">
        <v>12</v>
      </c>
      <c r="AA29" s="294"/>
      <c r="AB29" s="369"/>
      <c r="AC29" s="11"/>
      <c r="AD29" s="11"/>
      <c r="AE29" s="11"/>
    </row>
    <row r="30" spans="1:31" ht="16.2" customHeight="1">
      <c r="A30" s="166">
        <v>3</v>
      </c>
      <c r="B30" s="167">
        <v>11223</v>
      </c>
      <c r="C30" s="75" t="s">
        <v>876</v>
      </c>
      <c r="D30" s="4">
        <v>2900</v>
      </c>
      <c r="E30" s="609"/>
      <c r="F30" s="253"/>
      <c r="G30" s="166">
        <v>3</v>
      </c>
      <c r="H30" s="167">
        <v>21215</v>
      </c>
      <c r="I30" s="19" t="s">
        <v>797</v>
      </c>
      <c r="J30" s="4">
        <v>550</v>
      </c>
      <c r="K30" s="609"/>
      <c r="L30" s="253"/>
      <c r="M30" s="166">
        <v>3</v>
      </c>
      <c r="O30" s="19"/>
      <c r="P30" s="681"/>
      <c r="Q30" s="619"/>
      <c r="R30" s="202"/>
      <c r="S30" s="166">
        <v>3</v>
      </c>
      <c r="T30" s="167">
        <v>41227</v>
      </c>
      <c r="U30" s="19" t="s">
        <v>797</v>
      </c>
      <c r="V30" s="4">
        <v>4450</v>
      </c>
      <c r="W30" s="609"/>
      <c r="X30" s="253"/>
      <c r="Y30" s="295">
        <v>3</v>
      </c>
      <c r="Z30" s="328"/>
      <c r="AA30" s="340"/>
      <c r="AB30" s="364"/>
      <c r="AC30" s="212"/>
      <c r="AD30" s="202"/>
      <c r="AE30" s="308"/>
    </row>
    <row r="31" spans="1:31" ht="16.2" customHeight="1">
      <c r="A31" s="166">
        <v>3</v>
      </c>
      <c r="B31" s="167">
        <v>11221</v>
      </c>
      <c r="C31" s="20" t="s">
        <v>807</v>
      </c>
      <c r="D31" s="3">
        <v>2150</v>
      </c>
      <c r="E31" s="609"/>
      <c r="F31" s="214"/>
      <c r="G31" s="166">
        <v>3</v>
      </c>
      <c r="H31" s="167">
        <v>21218</v>
      </c>
      <c r="I31" s="23" t="s">
        <v>1141</v>
      </c>
      <c r="J31" s="3">
        <v>600</v>
      </c>
      <c r="K31" s="609"/>
      <c r="L31" s="214"/>
      <c r="M31" s="166">
        <v>3</v>
      </c>
      <c r="O31" s="439"/>
      <c r="P31" s="366"/>
      <c r="Q31" s="618"/>
      <c r="R31" s="249"/>
      <c r="S31" s="166">
        <v>3</v>
      </c>
      <c r="U31" s="20"/>
      <c r="V31" s="676"/>
      <c r="W31" s="609"/>
      <c r="X31" s="214"/>
      <c r="Y31" s="295">
        <v>3</v>
      </c>
      <c r="Z31" s="328"/>
      <c r="AA31" s="316"/>
      <c r="AB31" s="270"/>
      <c r="AC31" s="213"/>
      <c r="AD31" s="214"/>
      <c r="AE31" s="309"/>
    </row>
    <row r="32" spans="1:31" ht="16.2" customHeight="1">
      <c r="A32" s="166">
        <v>3</v>
      </c>
      <c r="B32" s="167">
        <v>11231</v>
      </c>
      <c r="C32" s="20" t="s">
        <v>808</v>
      </c>
      <c r="D32" s="3">
        <v>2450</v>
      </c>
      <c r="E32" s="609"/>
      <c r="F32" s="214"/>
      <c r="G32" s="166">
        <v>3</v>
      </c>
      <c r="H32" s="167">
        <v>21217</v>
      </c>
      <c r="I32" s="20" t="s">
        <v>1027</v>
      </c>
      <c r="J32" s="3">
        <v>1350</v>
      </c>
      <c r="K32" s="609"/>
      <c r="L32" s="249"/>
      <c r="M32" s="166">
        <v>3</v>
      </c>
      <c r="O32" s="439"/>
      <c r="P32" s="223"/>
      <c r="Q32" s="224"/>
      <c r="R32" s="214"/>
      <c r="S32" s="166">
        <v>3</v>
      </c>
      <c r="U32" s="20"/>
      <c r="V32" s="3"/>
      <c r="W32" s="609"/>
      <c r="X32" s="249"/>
      <c r="Y32" s="295">
        <v>3</v>
      </c>
      <c r="Z32" s="328"/>
      <c r="AA32" s="316"/>
      <c r="AB32" s="270"/>
      <c r="AC32" s="213"/>
      <c r="AD32" s="214"/>
      <c r="AE32" s="309"/>
    </row>
    <row r="33" spans="1:31" ht="16.2" customHeight="1">
      <c r="A33" s="166">
        <v>3</v>
      </c>
      <c r="B33" s="167">
        <v>11233</v>
      </c>
      <c r="C33" s="74" t="s">
        <v>809</v>
      </c>
      <c r="D33" s="3">
        <v>1400</v>
      </c>
      <c r="E33" s="609"/>
      <c r="F33" s="249"/>
      <c r="G33" s="166">
        <v>3</v>
      </c>
      <c r="I33" s="439"/>
      <c r="J33" s="223"/>
      <c r="K33" s="224"/>
      <c r="L33" s="214"/>
      <c r="M33" s="295">
        <v>3</v>
      </c>
      <c r="N33" s="328"/>
      <c r="O33" s="439"/>
      <c r="P33" s="223"/>
      <c r="Q33" s="224"/>
      <c r="R33" s="214"/>
      <c r="S33" s="295">
        <v>3</v>
      </c>
      <c r="T33" s="328"/>
      <c r="U33" s="439"/>
      <c r="V33" s="347"/>
      <c r="W33" s="609"/>
      <c r="X33" s="214"/>
      <c r="Y33" s="295">
        <v>3</v>
      </c>
      <c r="Z33" s="328"/>
      <c r="AA33" s="316"/>
      <c r="AB33" s="270"/>
      <c r="AC33" s="213"/>
      <c r="AD33" s="214"/>
      <c r="AE33" s="309"/>
    </row>
    <row r="34" spans="1:31" ht="16.2" customHeight="1">
      <c r="A34" s="166">
        <v>3</v>
      </c>
      <c r="C34" s="439"/>
      <c r="D34" s="223"/>
      <c r="E34" s="609"/>
      <c r="F34" s="214"/>
      <c r="G34" s="295">
        <v>3</v>
      </c>
      <c r="H34" s="328"/>
      <c r="I34" s="439"/>
      <c r="J34" s="223"/>
      <c r="K34" s="224"/>
      <c r="L34" s="214"/>
      <c r="M34" s="295">
        <v>3</v>
      </c>
      <c r="N34" s="328"/>
      <c r="O34" s="439"/>
      <c r="P34" s="223"/>
      <c r="Q34" s="224"/>
      <c r="R34" s="214"/>
      <c r="S34" s="295">
        <v>3</v>
      </c>
      <c r="T34" s="328"/>
      <c r="U34" s="439"/>
      <c r="V34" s="223"/>
      <c r="W34" s="224" t="s">
        <v>159</v>
      </c>
      <c r="X34" s="214"/>
      <c r="Y34" s="295">
        <v>3</v>
      </c>
      <c r="Z34" s="328"/>
      <c r="AA34" s="316"/>
      <c r="AB34" s="270"/>
      <c r="AC34" s="213"/>
      <c r="AD34" s="214"/>
      <c r="AE34" s="309"/>
    </row>
    <row r="35" spans="1:31" ht="16.2" customHeight="1">
      <c r="A35" s="166">
        <v>3</v>
      </c>
      <c r="C35" s="439"/>
      <c r="D35" s="223"/>
      <c r="E35" s="224" t="s">
        <v>159</v>
      </c>
      <c r="F35" s="214"/>
      <c r="G35" s="295">
        <v>3</v>
      </c>
      <c r="H35" s="328"/>
      <c r="I35" s="439"/>
      <c r="J35" s="223"/>
      <c r="K35" s="224"/>
      <c r="L35" s="214"/>
      <c r="M35" s="295">
        <v>3</v>
      </c>
      <c r="N35" s="328"/>
      <c r="O35" s="439"/>
      <c r="P35" s="223"/>
      <c r="Q35" s="224"/>
      <c r="R35" s="214"/>
      <c r="S35" s="295">
        <v>3</v>
      </c>
      <c r="T35" s="328"/>
      <c r="U35" s="439"/>
      <c r="V35" s="223"/>
      <c r="W35" s="224"/>
      <c r="X35" s="214"/>
      <c r="Y35" s="295">
        <v>3</v>
      </c>
      <c r="Z35" s="328"/>
      <c r="AA35" s="316"/>
      <c r="AB35" s="270"/>
      <c r="AC35" s="213"/>
      <c r="AD35" s="214"/>
      <c r="AE35" s="309"/>
    </row>
    <row r="36" spans="1:31" ht="16.2" customHeight="1" thickBot="1">
      <c r="A36" s="166">
        <v>3</v>
      </c>
      <c r="C36" s="439"/>
      <c r="D36" s="323"/>
      <c r="E36" s="226"/>
      <c r="F36" s="216"/>
      <c r="G36" s="295">
        <v>3</v>
      </c>
      <c r="H36" s="328"/>
      <c r="I36" s="439"/>
      <c r="J36" s="323"/>
      <c r="K36" s="226"/>
      <c r="L36" s="216"/>
      <c r="M36" s="295">
        <v>3</v>
      </c>
      <c r="N36" s="328"/>
      <c r="O36" s="439"/>
      <c r="P36" s="323"/>
      <c r="Q36" s="226"/>
      <c r="R36" s="216"/>
      <c r="S36" s="295">
        <v>3</v>
      </c>
      <c r="T36" s="328"/>
      <c r="U36" s="439"/>
      <c r="V36" s="323"/>
      <c r="W36" s="226"/>
      <c r="X36" s="216"/>
      <c r="Y36" s="295">
        <v>3</v>
      </c>
      <c r="Z36" s="328"/>
      <c r="AA36" s="318"/>
      <c r="AB36" s="260"/>
      <c r="AC36" s="215"/>
      <c r="AD36" s="216"/>
      <c r="AE36" s="309"/>
    </row>
    <row r="37" spans="1:31" ht="16.2" customHeight="1" thickTop="1">
      <c r="A37" s="166">
        <v>4</v>
      </c>
      <c r="C37" s="40" t="s">
        <v>228</v>
      </c>
      <c r="D37" s="41">
        <f>SUM(D30:D36)</f>
        <v>8900</v>
      </c>
      <c r="E37" s="48"/>
      <c r="F37" s="79">
        <f>SUM(F30:F36)</f>
        <v>0</v>
      </c>
      <c r="G37" s="166">
        <v>4</v>
      </c>
      <c r="I37" s="40" t="s">
        <v>228</v>
      </c>
      <c r="J37" s="41">
        <f xml:space="preserve"> SUM(J30:J36)</f>
        <v>2500</v>
      </c>
      <c r="K37" s="48"/>
      <c r="L37" s="79">
        <f>SUM(L30:L36)</f>
        <v>0</v>
      </c>
      <c r="M37" s="166">
        <v>4</v>
      </c>
      <c r="O37" s="40" t="s">
        <v>228</v>
      </c>
      <c r="P37" s="41">
        <f xml:space="preserve"> SUM(P30:P36)</f>
        <v>0</v>
      </c>
      <c r="Q37" s="48"/>
      <c r="R37" s="79">
        <f>SUM(R30:R36)</f>
        <v>0</v>
      </c>
      <c r="S37" s="166">
        <v>4</v>
      </c>
      <c r="U37" s="40" t="s">
        <v>228</v>
      </c>
      <c r="V37" s="46">
        <f xml:space="preserve"> SUM(V30:V36)</f>
        <v>4450</v>
      </c>
      <c r="W37" s="48"/>
      <c r="X37" s="79">
        <f>SUM(X30:X36)</f>
        <v>0</v>
      </c>
      <c r="Y37" s="166">
        <v>4</v>
      </c>
      <c r="AA37" s="40" t="s">
        <v>228</v>
      </c>
      <c r="AB37" s="59" t="s">
        <v>326</v>
      </c>
      <c r="AC37" s="44"/>
      <c r="AD37" s="108">
        <f>SUM(AD30:AD36)</f>
        <v>0</v>
      </c>
      <c r="AE37" s="49">
        <f>+D37+J37+P37+V37</f>
        <v>15850</v>
      </c>
    </row>
    <row r="38" spans="1:31" ht="16.2" customHeight="1">
      <c r="A38" s="166">
        <v>9</v>
      </c>
      <c r="C38" t="s">
        <v>558</v>
      </c>
      <c r="G38" s="166">
        <v>9</v>
      </c>
      <c r="J38" s="329" t="s">
        <v>1265</v>
      </c>
      <c r="L38" s="363"/>
      <c r="M38" s="295">
        <v>9</v>
      </c>
      <c r="N38" s="328"/>
      <c r="P38" s="329"/>
      <c r="Q38" s="345"/>
      <c r="R38" s="329"/>
      <c r="S38" s="295">
        <v>9</v>
      </c>
      <c r="T38" s="328"/>
      <c r="U38" s="329"/>
      <c r="V38" s="329"/>
      <c r="W38" s="345"/>
      <c r="X38" s="329"/>
      <c r="Y38" s="295">
        <v>9</v>
      </c>
      <c r="Z38" s="328"/>
      <c r="AA38" s="329"/>
      <c r="AB38" s="345"/>
      <c r="AC38" s="329"/>
      <c r="AD38" s="109" t="s">
        <v>414</v>
      </c>
      <c r="AE38" s="106">
        <f>+Ｋ高砂市折込部数+Ａ高砂市折込部数+Ｍ高砂市折込部数+Ｙ高砂市折込部数</f>
        <v>0</v>
      </c>
    </row>
    <row r="39" spans="1:31" ht="16.2" customHeight="1">
      <c r="C39" t="s">
        <v>981</v>
      </c>
      <c r="D39" s="329"/>
      <c r="E39" s="363"/>
      <c r="F39" s="329"/>
      <c r="G39" s="295"/>
      <c r="H39" s="342"/>
      <c r="I39" s="329"/>
      <c r="J39" s="329" t="s">
        <v>1281</v>
      </c>
      <c r="K39" s="367"/>
      <c r="L39" s="363"/>
      <c r="M39" s="295"/>
      <c r="N39" s="328"/>
      <c r="P39" s="329"/>
      <c r="Q39" s="345"/>
      <c r="R39" s="329"/>
      <c r="S39" s="295"/>
      <c r="T39" s="328"/>
      <c r="U39" s="329"/>
      <c r="V39" s="329"/>
      <c r="W39" s="345"/>
      <c r="X39" s="329"/>
      <c r="Y39" s="295"/>
      <c r="Z39" s="328"/>
      <c r="AA39" s="329"/>
      <c r="AB39" s="345"/>
      <c r="AC39" s="329"/>
      <c r="AD39" s="329"/>
      <c r="AE39" s="329"/>
    </row>
    <row r="40" spans="1:31">
      <c r="D40" s="329"/>
      <c r="E40" s="345"/>
      <c r="F40" s="363"/>
      <c r="G40" s="295"/>
      <c r="H40" s="328"/>
      <c r="I40" s="329"/>
      <c r="J40" s="329" t="s">
        <v>1290</v>
      </c>
      <c r="K40" s="345"/>
      <c r="L40" s="363"/>
      <c r="M40" s="295"/>
      <c r="N40" s="328"/>
      <c r="O40" s="329"/>
      <c r="P40" s="329"/>
      <c r="Q40" s="345"/>
      <c r="R40" s="329"/>
      <c r="S40" s="295"/>
      <c r="T40" s="328"/>
      <c r="U40" s="329"/>
      <c r="V40" s="329"/>
      <c r="W40" s="345"/>
      <c r="X40" s="329"/>
      <c r="Y40" s="295"/>
      <c r="Z40" s="328"/>
      <c r="AA40" s="329"/>
      <c r="AB40" s="345"/>
      <c r="AC40" s="329"/>
      <c r="AD40" s="329"/>
      <c r="AE40" s="329"/>
    </row>
    <row r="41" spans="1:31">
      <c r="C41" s="329"/>
      <c r="D41" s="329"/>
      <c r="E41" s="345"/>
      <c r="F41" s="363"/>
      <c r="G41" s="295"/>
      <c r="H41" s="328"/>
      <c r="J41" s="329" t="s">
        <v>1325</v>
      </c>
      <c r="K41" s="345"/>
      <c r="L41" s="363"/>
      <c r="M41" s="295"/>
      <c r="N41" s="328"/>
      <c r="O41" s="329"/>
      <c r="P41" s="329"/>
      <c r="Q41" s="345"/>
      <c r="R41" s="329"/>
      <c r="S41" s="295"/>
      <c r="T41" s="328"/>
      <c r="U41" s="329"/>
      <c r="V41" s="329"/>
      <c r="W41" s="345"/>
      <c r="X41" s="329"/>
      <c r="Y41" s="295"/>
      <c r="Z41" s="328"/>
      <c r="AA41" s="329"/>
      <c r="AB41" s="345"/>
      <c r="AC41" s="329"/>
      <c r="AD41" s="329"/>
      <c r="AE41" s="329"/>
    </row>
    <row r="42" spans="1:31">
      <c r="C42" s="329"/>
      <c r="D42" s="329"/>
      <c r="E42" s="345"/>
      <c r="F42" s="363"/>
      <c r="G42" s="295"/>
      <c r="H42" s="328"/>
      <c r="J42" s="329" t="s">
        <v>1358</v>
      </c>
      <c r="K42" s="345"/>
      <c r="L42" s="363"/>
      <c r="M42" s="295"/>
      <c r="N42" s="328"/>
      <c r="O42" s="329"/>
      <c r="P42" s="329"/>
      <c r="Q42" s="345"/>
      <c r="R42" s="329"/>
      <c r="S42" s="295"/>
      <c r="T42" s="328"/>
      <c r="U42" s="329"/>
      <c r="V42" s="329"/>
      <c r="W42" s="345"/>
      <c r="X42" s="329"/>
      <c r="Y42" s="295"/>
      <c r="Z42" s="328"/>
      <c r="AA42" s="329"/>
      <c r="AB42" s="345"/>
      <c r="AC42" s="329"/>
      <c r="AD42" s="329"/>
      <c r="AE42" s="329"/>
    </row>
    <row r="43" spans="1:31">
      <c r="C43" s="329"/>
      <c r="D43" s="329"/>
      <c r="E43" s="345"/>
      <c r="F43" s="363"/>
      <c r="G43" s="295"/>
      <c r="H43" s="328"/>
      <c r="J43" s="329"/>
      <c r="K43" s="345"/>
      <c r="L43" s="363"/>
      <c r="M43" s="295"/>
      <c r="N43" s="328"/>
      <c r="O43" s="329"/>
      <c r="P43" s="329"/>
      <c r="Q43" s="345"/>
      <c r="R43" s="329"/>
      <c r="S43" s="295"/>
      <c r="T43" s="328"/>
      <c r="U43" s="329"/>
      <c r="V43" s="329"/>
      <c r="W43" s="345"/>
      <c r="X43" s="329"/>
      <c r="Y43" s="295"/>
      <c r="Z43" s="328"/>
      <c r="AA43" s="329"/>
      <c r="AB43" s="345"/>
      <c r="AC43" s="329"/>
      <c r="AD43" s="329"/>
      <c r="AE43" s="329"/>
    </row>
    <row r="44" spans="1:31">
      <c r="C44" s="329"/>
      <c r="D44" s="329"/>
      <c r="E44" s="345"/>
      <c r="F44" s="363"/>
      <c r="G44" s="295"/>
      <c r="H44" s="328"/>
      <c r="J44" s="329"/>
      <c r="K44" s="345"/>
      <c r="L44" s="363"/>
      <c r="M44" s="295"/>
      <c r="N44" s="328"/>
      <c r="O44" s="329"/>
      <c r="P44" s="329"/>
      <c r="Q44" s="345"/>
      <c r="R44" s="329"/>
      <c r="S44" s="295"/>
      <c r="T44" s="328"/>
      <c r="U44" s="329"/>
      <c r="V44" s="329"/>
      <c r="W44" s="345"/>
      <c r="X44" s="329"/>
      <c r="Y44" s="295"/>
      <c r="Z44" s="328"/>
      <c r="AA44" s="329"/>
      <c r="AB44" s="345"/>
      <c r="AC44" s="329"/>
      <c r="AD44" s="329"/>
      <c r="AE44" s="329"/>
    </row>
    <row r="45" spans="1:31">
      <c r="C45" s="329"/>
      <c r="D45" s="329"/>
      <c r="E45" s="345"/>
      <c r="F45" s="363"/>
      <c r="G45" s="295"/>
      <c r="H45" s="328"/>
      <c r="J45" s="329"/>
      <c r="K45" s="345"/>
      <c r="L45" s="363"/>
      <c r="M45" s="295"/>
      <c r="N45" s="328"/>
      <c r="O45" s="329"/>
      <c r="P45" s="329"/>
      <c r="Q45" s="345"/>
      <c r="R45" s="329"/>
      <c r="S45" s="295"/>
      <c r="T45" s="328"/>
      <c r="U45" s="329"/>
      <c r="V45" s="329"/>
      <c r="W45" s="345"/>
      <c r="X45" s="329"/>
      <c r="Y45" s="295"/>
      <c r="Z45" s="328"/>
      <c r="AA45" s="329"/>
      <c r="AB45" s="345"/>
      <c r="AC45" s="329"/>
      <c r="AD45" s="329"/>
      <c r="AE45" s="329"/>
    </row>
    <row r="46" spans="1:31">
      <c r="C46" s="329"/>
      <c r="D46" s="329"/>
      <c r="E46" s="345"/>
      <c r="F46" s="363"/>
      <c r="G46" s="295"/>
      <c r="H46" s="328"/>
      <c r="I46" s="329"/>
      <c r="J46" s="329"/>
      <c r="K46" s="345"/>
      <c r="L46" s="363"/>
      <c r="M46" s="295"/>
      <c r="N46" s="328"/>
      <c r="O46" s="329"/>
      <c r="P46" s="329"/>
      <c r="Q46" s="345"/>
      <c r="R46" s="329"/>
      <c r="S46" s="295"/>
      <c r="T46" s="328"/>
      <c r="U46" s="329"/>
      <c r="V46" s="329"/>
      <c r="W46" s="345"/>
      <c r="X46" s="329"/>
      <c r="Y46" s="295"/>
      <c r="Z46" s="328"/>
      <c r="AA46" s="329"/>
      <c r="AB46" s="345"/>
      <c r="AC46" s="329"/>
      <c r="AD46" s="329"/>
      <c r="AE46" s="329"/>
    </row>
    <row r="47" spans="1:31">
      <c r="C47" s="329"/>
      <c r="D47" s="329"/>
      <c r="E47" s="345"/>
      <c r="F47" s="363"/>
      <c r="G47" s="295"/>
      <c r="H47" s="328"/>
      <c r="I47" s="329"/>
      <c r="K47" s="345"/>
      <c r="L47" s="363"/>
      <c r="M47" s="295"/>
      <c r="N47" s="328"/>
      <c r="O47" s="329"/>
      <c r="P47" s="329"/>
      <c r="Q47" s="345"/>
      <c r="R47" s="329"/>
      <c r="S47" s="295"/>
      <c r="T47" s="328"/>
      <c r="U47" s="329"/>
      <c r="V47" s="329"/>
      <c r="W47" s="345"/>
      <c r="X47" s="329"/>
      <c r="Y47" s="295"/>
      <c r="Z47" s="328"/>
      <c r="AA47" s="329"/>
      <c r="AB47" s="345"/>
      <c r="AC47" s="329"/>
      <c r="AD47" s="329"/>
      <c r="AE47" s="329"/>
    </row>
    <row r="48" spans="1:31">
      <c r="C48" s="329"/>
      <c r="D48" s="329"/>
      <c r="E48" s="345"/>
      <c r="F48" s="363"/>
      <c r="G48" s="295"/>
      <c r="H48" s="328"/>
      <c r="I48" s="329"/>
      <c r="J48" s="329"/>
      <c r="K48" s="345"/>
      <c r="L48" s="363"/>
      <c r="M48" s="295"/>
      <c r="N48" s="328"/>
      <c r="O48" s="329"/>
      <c r="P48" s="329"/>
      <c r="Q48" s="345"/>
      <c r="R48" s="329"/>
      <c r="S48" s="295"/>
      <c r="T48" s="328"/>
      <c r="U48" s="329"/>
      <c r="V48" s="329"/>
      <c r="W48" s="345"/>
      <c r="X48" s="329"/>
      <c r="Y48" s="295"/>
      <c r="Z48" s="328"/>
      <c r="AA48" s="329"/>
      <c r="AB48" s="345"/>
      <c r="AC48" s="329"/>
      <c r="AD48" s="329"/>
      <c r="AE48" s="329"/>
    </row>
    <row r="49" spans="3:31">
      <c r="C49" s="329"/>
      <c r="D49" s="329"/>
      <c r="E49" s="345"/>
      <c r="F49" s="363"/>
      <c r="G49" s="295"/>
      <c r="H49" s="328"/>
      <c r="I49" s="329"/>
      <c r="J49" s="329"/>
      <c r="K49" s="345"/>
      <c r="L49" s="363"/>
      <c r="M49" s="295"/>
      <c r="N49" s="328"/>
      <c r="O49" s="329"/>
      <c r="P49" s="329"/>
      <c r="Q49" s="345"/>
      <c r="R49" s="329"/>
      <c r="S49" s="295"/>
      <c r="T49" s="328"/>
      <c r="U49" s="329"/>
      <c r="V49" s="329"/>
      <c r="W49" s="345"/>
      <c r="X49" s="329"/>
      <c r="Y49" s="295"/>
      <c r="Z49" s="328"/>
      <c r="AA49" s="329"/>
      <c r="AB49" s="345"/>
      <c r="AC49" s="329"/>
      <c r="AD49" s="329"/>
      <c r="AE49" s="329"/>
    </row>
    <row r="50" spans="3:31">
      <c r="C50" s="329"/>
      <c r="D50" s="329"/>
      <c r="E50" s="345"/>
      <c r="F50" s="363"/>
      <c r="G50" s="295"/>
      <c r="H50" s="328"/>
      <c r="I50" s="329"/>
      <c r="J50" s="329"/>
      <c r="K50" s="345"/>
      <c r="L50" s="363"/>
      <c r="M50" s="295"/>
      <c r="N50" s="328"/>
      <c r="O50" s="329"/>
      <c r="P50" s="329"/>
      <c r="Q50" s="345"/>
      <c r="R50" s="329"/>
      <c r="S50" s="295"/>
      <c r="T50" s="328"/>
      <c r="U50" s="329"/>
      <c r="V50" s="329"/>
      <c r="W50" s="345"/>
      <c r="X50" s="329"/>
      <c r="Y50" s="295"/>
      <c r="Z50" s="328"/>
      <c r="AA50" s="329"/>
      <c r="AB50" s="345"/>
      <c r="AC50" s="329"/>
      <c r="AD50" s="329"/>
      <c r="AE50" s="329"/>
    </row>
    <row r="51" spans="3:31">
      <c r="C51" s="329"/>
      <c r="D51" s="329"/>
      <c r="E51" s="345"/>
      <c r="F51" s="363"/>
      <c r="G51" s="295"/>
      <c r="H51" s="328"/>
      <c r="I51" s="329"/>
      <c r="J51" s="329"/>
      <c r="K51" s="345"/>
      <c r="L51" s="363"/>
      <c r="M51" s="295"/>
      <c r="N51" s="328"/>
      <c r="O51" s="329"/>
      <c r="P51" s="329"/>
      <c r="Q51" s="345"/>
      <c r="R51" s="329"/>
      <c r="S51" s="295"/>
      <c r="T51" s="328"/>
      <c r="U51" s="329"/>
      <c r="V51" s="329"/>
      <c r="W51" s="345"/>
      <c r="X51" s="329"/>
      <c r="Y51" s="295"/>
      <c r="Z51" s="328"/>
      <c r="AA51" s="329"/>
      <c r="AB51" s="345"/>
      <c r="AC51" s="329"/>
      <c r="AD51" s="329"/>
      <c r="AE51" s="329"/>
    </row>
    <row r="52" spans="3:31">
      <c r="C52" s="329"/>
      <c r="D52" s="329"/>
      <c r="E52" s="345"/>
      <c r="F52" s="363"/>
      <c r="G52" s="295"/>
      <c r="H52" s="328"/>
      <c r="I52" s="329"/>
      <c r="J52" s="329"/>
      <c r="K52" s="345"/>
      <c r="L52" s="363"/>
      <c r="M52" s="295"/>
      <c r="N52" s="328"/>
      <c r="O52" s="329"/>
      <c r="P52" s="329"/>
      <c r="Q52" s="345"/>
      <c r="R52" s="329"/>
      <c r="S52" s="295"/>
      <c r="T52" s="328"/>
      <c r="U52" s="329"/>
      <c r="V52" s="329"/>
      <c r="W52" s="345"/>
      <c r="X52" s="329"/>
      <c r="Y52" s="295"/>
      <c r="Z52" s="328"/>
      <c r="AA52" s="329"/>
      <c r="AB52" s="345"/>
      <c r="AC52" s="329"/>
      <c r="AD52" s="329"/>
      <c r="AE52" s="329"/>
    </row>
    <row r="53" spans="3:31">
      <c r="C53" s="329"/>
      <c r="D53" s="329"/>
      <c r="E53" s="345"/>
      <c r="F53" s="363"/>
      <c r="G53" s="295"/>
      <c r="H53" s="328"/>
      <c r="I53" s="329"/>
      <c r="J53" s="329"/>
      <c r="K53" s="345"/>
      <c r="L53" s="363"/>
      <c r="M53" s="295"/>
      <c r="N53" s="328"/>
      <c r="O53" s="329"/>
      <c r="P53" s="329"/>
      <c r="Q53" s="345"/>
      <c r="R53" s="329"/>
      <c r="S53" s="295"/>
      <c r="T53" s="328"/>
      <c r="U53" s="329"/>
      <c r="V53" s="329"/>
      <c r="W53" s="345"/>
      <c r="X53" s="329"/>
      <c r="Y53" s="295"/>
      <c r="Z53" s="328"/>
      <c r="AA53" s="329"/>
      <c r="AB53" s="345"/>
      <c r="AC53" s="329"/>
      <c r="AD53" s="329"/>
      <c r="AE53" s="329"/>
    </row>
    <row r="54" spans="3:31">
      <c r="C54" s="329"/>
      <c r="D54" s="329"/>
      <c r="E54" s="345"/>
      <c r="F54" s="363"/>
      <c r="G54" s="295"/>
      <c r="H54" s="328"/>
      <c r="I54" s="329"/>
      <c r="J54" s="329"/>
      <c r="K54" s="345"/>
      <c r="L54" s="363"/>
      <c r="M54" s="295"/>
      <c r="N54" s="328"/>
      <c r="O54" s="329"/>
      <c r="P54" s="329"/>
      <c r="Q54" s="345"/>
      <c r="R54" s="329"/>
      <c r="S54" s="295"/>
      <c r="T54" s="328"/>
      <c r="U54" s="329"/>
      <c r="V54" s="329"/>
      <c r="W54" s="345"/>
      <c r="X54" s="329"/>
      <c r="Y54" s="295"/>
      <c r="Z54" s="328"/>
      <c r="AA54" s="329"/>
      <c r="AB54" s="345"/>
      <c r="AC54" s="329"/>
      <c r="AD54" s="329"/>
      <c r="AE54" s="329"/>
    </row>
    <row r="55" spans="3:31">
      <c r="C55" s="329"/>
      <c r="D55" s="329"/>
      <c r="E55" s="345"/>
      <c r="F55" s="363"/>
      <c r="G55" s="295"/>
      <c r="H55" s="328"/>
      <c r="I55" s="329"/>
      <c r="J55" s="329"/>
      <c r="K55" s="345"/>
      <c r="L55" s="363"/>
      <c r="M55" s="295"/>
      <c r="N55" s="328"/>
      <c r="O55" s="329"/>
      <c r="P55" s="329"/>
      <c r="Q55" s="345"/>
      <c r="R55" s="329"/>
      <c r="S55" s="295"/>
      <c r="T55" s="328"/>
      <c r="U55" s="329"/>
      <c r="V55" s="329"/>
      <c r="W55" s="345"/>
      <c r="X55" s="329"/>
      <c r="Y55" s="295"/>
      <c r="Z55" s="328"/>
      <c r="AA55" s="329"/>
      <c r="AB55" s="345"/>
      <c r="AC55" s="329"/>
      <c r="AD55" s="329"/>
      <c r="AE55" s="329"/>
    </row>
    <row r="56" spans="3:31">
      <c r="C56" s="329"/>
      <c r="D56" s="329"/>
      <c r="E56" s="345"/>
      <c r="F56" s="363"/>
      <c r="G56" s="295"/>
      <c r="H56" s="328"/>
      <c r="I56" s="329"/>
      <c r="J56" s="329"/>
      <c r="K56" s="345"/>
      <c r="L56" s="363"/>
      <c r="M56" s="295"/>
      <c r="N56" s="328"/>
      <c r="O56" s="329"/>
      <c r="P56" s="329"/>
      <c r="Q56" s="345"/>
      <c r="R56" s="329"/>
      <c r="S56" s="295"/>
      <c r="T56" s="328"/>
      <c r="U56" s="329"/>
      <c r="V56" s="329"/>
      <c r="W56" s="345"/>
      <c r="X56" s="329"/>
      <c r="Y56" s="295"/>
      <c r="Z56" s="328"/>
      <c r="AA56" s="329"/>
      <c r="AB56" s="345"/>
      <c r="AC56" s="329"/>
      <c r="AD56" s="329"/>
      <c r="AE56" s="329"/>
    </row>
    <row r="57" spans="3:31">
      <c r="C57" s="329"/>
      <c r="D57" s="329"/>
      <c r="E57" s="345"/>
      <c r="F57" s="363"/>
      <c r="G57" s="295"/>
      <c r="H57" s="328"/>
      <c r="I57" s="329"/>
      <c r="J57" s="329"/>
      <c r="K57" s="345"/>
      <c r="L57" s="363"/>
      <c r="M57" s="295"/>
      <c r="N57" s="328"/>
      <c r="O57" s="329"/>
      <c r="P57" s="329"/>
      <c r="Q57" s="345"/>
      <c r="R57" s="329"/>
      <c r="S57" s="295"/>
      <c r="T57" s="328"/>
      <c r="U57" s="329"/>
      <c r="V57" s="329"/>
      <c r="W57" s="345"/>
      <c r="X57" s="329"/>
      <c r="Y57" s="295"/>
      <c r="Z57" s="328"/>
      <c r="AA57" s="329"/>
      <c r="AB57" s="345"/>
      <c r="AC57" s="329"/>
      <c r="AD57" s="329"/>
      <c r="AE57" s="329"/>
    </row>
    <row r="58" spans="3:31">
      <c r="C58" s="329"/>
      <c r="D58" s="329"/>
      <c r="E58" s="345"/>
      <c r="F58" s="363"/>
      <c r="G58" s="295"/>
      <c r="H58" s="328"/>
      <c r="I58" s="329"/>
      <c r="J58" s="329"/>
      <c r="K58" s="345"/>
      <c r="L58" s="363"/>
      <c r="M58" s="295"/>
      <c r="N58" s="328"/>
      <c r="O58" s="329"/>
      <c r="P58" s="329"/>
      <c r="Q58" s="345"/>
      <c r="R58" s="329"/>
      <c r="S58" s="295"/>
      <c r="T58" s="328"/>
      <c r="U58" s="329"/>
      <c r="V58" s="329"/>
      <c r="W58" s="345"/>
      <c r="X58" s="329"/>
      <c r="Y58" s="295"/>
      <c r="Z58" s="328"/>
      <c r="AA58" s="329"/>
      <c r="AB58" s="345"/>
      <c r="AC58" s="329"/>
      <c r="AD58" s="329"/>
      <c r="AE58" s="329"/>
    </row>
    <row r="59" spans="3:31">
      <c r="C59" s="329"/>
      <c r="D59" s="329"/>
      <c r="E59" s="345"/>
      <c r="F59" s="363"/>
      <c r="G59" s="295"/>
      <c r="H59" s="328"/>
      <c r="I59" s="329"/>
      <c r="J59" s="329"/>
      <c r="K59" s="345"/>
      <c r="L59" s="363"/>
      <c r="M59" s="295"/>
      <c r="N59" s="328"/>
      <c r="O59" s="329"/>
      <c r="P59" s="329"/>
      <c r="Q59" s="345"/>
      <c r="R59" s="329"/>
      <c r="S59" s="295"/>
      <c r="T59" s="328"/>
      <c r="U59" s="329"/>
      <c r="V59" s="329"/>
      <c r="W59" s="345"/>
      <c r="X59" s="329"/>
      <c r="Y59" s="295"/>
      <c r="Z59" s="328"/>
      <c r="AA59" s="329"/>
      <c r="AB59" s="345"/>
      <c r="AC59" s="329"/>
      <c r="AD59" s="329"/>
      <c r="AE59" s="329"/>
    </row>
    <row r="60" spans="3:31">
      <c r="C60" s="329"/>
      <c r="D60" s="329"/>
      <c r="E60" s="345"/>
      <c r="F60" s="363"/>
      <c r="G60" s="295"/>
      <c r="H60" s="328"/>
      <c r="I60" s="329"/>
      <c r="J60" s="329"/>
      <c r="K60" s="345"/>
      <c r="L60" s="363"/>
      <c r="M60" s="295"/>
      <c r="N60" s="328"/>
      <c r="O60" s="329"/>
      <c r="P60" s="329"/>
      <c r="Q60" s="345"/>
      <c r="R60" s="329"/>
      <c r="S60" s="295"/>
      <c r="T60" s="328"/>
      <c r="U60" s="329"/>
      <c r="V60" s="329"/>
      <c r="W60" s="345"/>
      <c r="X60" s="329"/>
      <c r="Y60" s="295"/>
      <c r="Z60" s="328"/>
      <c r="AA60" s="329"/>
      <c r="AB60" s="345"/>
      <c r="AC60" s="329"/>
      <c r="AD60" s="329"/>
      <c r="AE60" s="329"/>
    </row>
    <row r="61" spans="3:31">
      <c r="C61" s="329"/>
      <c r="D61" s="329"/>
      <c r="E61" s="345"/>
      <c r="F61" s="363"/>
      <c r="G61" s="295"/>
      <c r="H61" s="328"/>
      <c r="I61" s="329"/>
      <c r="J61" s="329"/>
      <c r="K61" s="345"/>
      <c r="L61" s="363"/>
      <c r="M61" s="295"/>
      <c r="N61" s="328"/>
      <c r="O61" s="329"/>
      <c r="P61" s="329"/>
      <c r="Q61" s="345"/>
      <c r="R61" s="329"/>
      <c r="S61" s="295"/>
      <c r="T61" s="328"/>
      <c r="U61" s="329"/>
      <c r="V61" s="329"/>
      <c r="W61" s="345"/>
      <c r="X61" s="329"/>
      <c r="Y61" s="295"/>
      <c r="Z61" s="328"/>
      <c r="AA61" s="329"/>
      <c r="AB61" s="345"/>
      <c r="AC61" s="329"/>
      <c r="AD61" s="329"/>
      <c r="AE61" s="329"/>
    </row>
    <row r="62" spans="3:31">
      <c r="C62" s="329"/>
      <c r="D62" s="329"/>
      <c r="E62" s="345"/>
      <c r="F62" s="363"/>
      <c r="G62" s="295"/>
      <c r="H62" s="328"/>
      <c r="I62" s="329"/>
      <c r="J62" s="329"/>
      <c r="K62" s="345"/>
      <c r="L62" s="363"/>
      <c r="M62" s="295"/>
      <c r="N62" s="328"/>
      <c r="O62" s="329"/>
      <c r="P62" s="329"/>
      <c r="Q62" s="345"/>
      <c r="R62" s="329"/>
      <c r="S62" s="295"/>
      <c r="T62" s="328"/>
      <c r="U62" s="329"/>
      <c r="V62" s="329"/>
      <c r="W62" s="345"/>
      <c r="X62" s="329"/>
      <c r="Y62" s="295"/>
      <c r="Z62" s="328"/>
      <c r="AA62" s="329"/>
      <c r="AB62" s="345"/>
      <c r="AC62" s="329"/>
      <c r="AD62" s="329"/>
      <c r="AE62" s="329"/>
    </row>
    <row r="63" spans="3:31">
      <c r="C63" s="329"/>
      <c r="D63" s="329"/>
      <c r="E63" s="345"/>
      <c r="F63" s="363"/>
      <c r="G63" s="295"/>
      <c r="H63" s="328"/>
      <c r="I63" s="329"/>
      <c r="J63" s="329"/>
      <c r="K63" s="345"/>
      <c r="L63" s="363"/>
      <c r="M63" s="295"/>
      <c r="N63" s="328"/>
      <c r="O63" s="329"/>
      <c r="P63" s="329"/>
      <c r="Q63" s="345"/>
      <c r="R63" s="329"/>
      <c r="S63" s="295"/>
      <c r="T63" s="328"/>
      <c r="U63" s="329"/>
      <c r="V63" s="329"/>
      <c r="W63" s="345"/>
      <c r="X63" s="329"/>
      <c r="Y63" s="295"/>
      <c r="Z63" s="328"/>
      <c r="AA63" s="329"/>
      <c r="AB63" s="345"/>
      <c r="AC63" s="329"/>
      <c r="AD63" s="329"/>
      <c r="AE63" s="329"/>
    </row>
    <row r="64" spans="3:31">
      <c r="C64" s="329"/>
      <c r="D64" s="329"/>
      <c r="E64" s="345"/>
      <c r="F64" s="363"/>
      <c r="G64" s="295"/>
      <c r="H64" s="328"/>
      <c r="I64" s="329"/>
      <c r="J64" s="329"/>
      <c r="K64" s="345"/>
      <c r="L64" s="363"/>
      <c r="M64" s="295"/>
      <c r="N64" s="328"/>
      <c r="O64" s="329"/>
      <c r="P64" s="329"/>
      <c r="Q64" s="345"/>
      <c r="R64" s="329"/>
      <c r="S64" s="295"/>
      <c r="T64" s="328"/>
      <c r="U64" s="329"/>
      <c r="V64" s="329"/>
      <c r="W64" s="345"/>
      <c r="X64" s="329"/>
      <c r="Y64" s="295"/>
      <c r="Z64" s="328"/>
      <c r="AA64" s="329"/>
      <c r="AB64" s="345"/>
      <c r="AC64" s="329"/>
      <c r="AD64" s="329"/>
      <c r="AE64" s="329"/>
    </row>
    <row r="65" spans="3:31">
      <c r="C65" s="329"/>
      <c r="D65" s="329"/>
      <c r="E65" s="345"/>
      <c r="F65" s="363"/>
      <c r="G65" s="295"/>
      <c r="H65" s="328"/>
      <c r="I65" s="329"/>
      <c r="J65" s="329"/>
      <c r="K65" s="345"/>
      <c r="L65" s="363"/>
      <c r="M65" s="295"/>
      <c r="N65" s="328"/>
      <c r="O65" s="329"/>
      <c r="P65" s="329"/>
      <c r="Q65" s="345"/>
      <c r="R65" s="329"/>
      <c r="S65" s="295"/>
      <c r="T65" s="328"/>
      <c r="U65" s="329"/>
      <c r="V65" s="329"/>
      <c r="W65" s="345"/>
      <c r="X65" s="329"/>
      <c r="Y65" s="295"/>
      <c r="Z65" s="328"/>
      <c r="AA65" s="329"/>
      <c r="AB65" s="345"/>
      <c r="AC65" s="329"/>
      <c r="AD65" s="329"/>
      <c r="AE65" s="329"/>
    </row>
    <row r="66" spans="3:31">
      <c r="C66" s="329"/>
      <c r="D66" s="329"/>
      <c r="E66" s="345"/>
      <c r="F66" s="363"/>
      <c r="G66" s="295"/>
      <c r="H66" s="328"/>
      <c r="I66" s="329"/>
      <c r="J66" s="329"/>
      <c r="K66" s="345"/>
      <c r="L66" s="363"/>
      <c r="M66" s="295"/>
      <c r="N66" s="328"/>
      <c r="O66" s="329"/>
      <c r="P66" s="329"/>
      <c r="Q66" s="345"/>
      <c r="R66" s="329"/>
      <c r="S66" s="295"/>
      <c r="T66" s="328"/>
      <c r="U66" s="329"/>
      <c r="V66" s="329"/>
      <c r="W66" s="345"/>
      <c r="X66" s="329"/>
      <c r="Y66" s="295"/>
      <c r="Z66" s="328"/>
      <c r="AA66" s="329"/>
      <c r="AB66" s="345"/>
      <c r="AC66" s="329"/>
      <c r="AD66" s="329"/>
      <c r="AE66" s="329"/>
    </row>
    <row r="67" spans="3:31">
      <c r="C67" s="329"/>
      <c r="D67" s="329"/>
      <c r="E67" s="345"/>
      <c r="F67" s="363"/>
      <c r="G67" s="295"/>
      <c r="H67" s="328"/>
      <c r="I67" s="329"/>
      <c r="J67" s="329"/>
      <c r="K67" s="345"/>
      <c r="L67" s="363"/>
      <c r="M67" s="295"/>
      <c r="N67" s="328"/>
      <c r="O67" s="329"/>
      <c r="P67" s="329"/>
      <c r="Q67" s="345"/>
      <c r="R67" s="329"/>
      <c r="S67" s="295"/>
      <c r="T67" s="328"/>
      <c r="U67" s="329"/>
      <c r="V67" s="329"/>
      <c r="W67" s="345"/>
      <c r="X67" s="329"/>
      <c r="Y67" s="295"/>
      <c r="Z67" s="328"/>
      <c r="AA67" s="329"/>
      <c r="AB67" s="345"/>
      <c r="AC67" s="329"/>
      <c r="AD67" s="329"/>
      <c r="AE67" s="329"/>
    </row>
    <row r="68" spans="3:31">
      <c r="C68" s="329"/>
      <c r="D68" s="329"/>
      <c r="E68" s="345"/>
      <c r="F68" s="363"/>
      <c r="G68" s="295"/>
      <c r="H68" s="328"/>
      <c r="I68" s="329"/>
      <c r="J68" s="329"/>
      <c r="K68" s="345"/>
      <c r="L68" s="363"/>
      <c r="M68" s="295"/>
      <c r="N68" s="328"/>
      <c r="O68" s="329"/>
      <c r="P68" s="329"/>
      <c r="Q68" s="345"/>
      <c r="R68" s="329"/>
      <c r="S68" s="295"/>
      <c r="T68" s="328"/>
      <c r="U68" s="329"/>
      <c r="V68" s="329"/>
      <c r="W68" s="345"/>
      <c r="X68" s="329"/>
      <c r="Y68" s="295"/>
      <c r="Z68" s="328"/>
      <c r="AA68" s="329"/>
      <c r="AB68" s="345"/>
      <c r="AC68" s="329"/>
      <c r="AD68" s="329"/>
      <c r="AE68" s="329"/>
    </row>
    <row r="69" spans="3:31">
      <c r="C69" s="329"/>
      <c r="D69" s="329"/>
      <c r="E69" s="345"/>
      <c r="F69" s="363"/>
      <c r="G69" s="295"/>
      <c r="H69" s="328"/>
      <c r="I69" s="329"/>
      <c r="J69" s="329"/>
      <c r="K69" s="345"/>
      <c r="L69" s="363"/>
      <c r="M69" s="295"/>
      <c r="N69" s="328"/>
      <c r="O69" s="329"/>
      <c r="P69" s="329"/>
      <c r="Q69" s="345"/>
      <c r="R69" s="329"/>
      <c r="S69" s="295"/>
      <c r="T69" s="328"/>
      <c r="U69" s="329"/>
      <c r="V69" s="329"/>
      <c r="W69" s="345"/>
      <c r="X69" s="329"/>
      <c r="Y69" s="295"/>
      <c r="Z69" s="328"/>
      <c r="AA69" s="329"/>
      <c r="AB69" s="345"/>
      <c r="AC69" s="329"/>
      <c r="AD69" s="329"/>
      <c r="AE69" s="329"/>
    </row>
    <row r="70" spans="3:31">
      <c r="C70" s="329"/>
      <c r="D70" s="329"/>
      <c r="E70" s="345"/>
      <c r="F70" s="363"/>
      <c r="G70" s="295"/>
      <c r="H70" s="328"/>
      <c r="I70" s="329"/>
      <c r="J70" s="329"/>
      <c r="K70" s="345"/>
      <c r="L70" s="363"/>
      <c r="M70" s="295"/>
      <c r="N70" s="328"/>
      <c r="O70" s="329"/>
      <c r="P70" s="329"/>
      <c r="Q70" s="345"/>
      <c r="R70" s="329"/>
      <c r="S70" s="295"/>
      <c r="T70" s="328"/>
      <c r="U70" s="329"/>
      <c r="V70" s="329"/>
      <c r="W70" s="345"/>
      <c r="X70" s="329"/>
      <c r="Y70" s="295"/>
      <c r="Z70" s="328"/>
      <c r="AA70" s="329"/>
      <c r="AB70" s="345"/>
      <c r="AC70" s="329"/>
      <c r="AD70" s="329"/>
      <c r="AE70" s="329"/>
    </row>
    <row r="71" spans="3:31">
      <c r="C71" s="329"/>
      <c r="D71" s="329"/>
      <c r="E71" s="345"/>
      <c r="F71" s="363"/>
      <c r="G71" s="295"/>
      <c r="H71" s="328"/>
      <c r="I71" s="329"/>
      <c r="J71" s="329"/>
      <c r="K71" s="345"/>
      <c r="L71" s="363"/>
      <c r="M71" s="295"/>
      <c r="N71" s="328"/>
      <c r="O71" s="329"/>
      <c r="P71" s="329"/>
      <c r="Q71" s="345"/>
      <c r="R71" s="329"/>
      <c r="S71" s="295"/>
      <c r="T71" s="328"/>
      <c r="U71" s="329"/>
      <c r="V71" s="329"/>
      <c r="W71" s="345"/>
      <c r="X71" s="329"/>
      <c r="Y71" s="295"/>
      <c r="Z71" s="328"/>
      <c r="AA71" s="329"/>
      <c r="AB71" s="345"/>
      <c r="AC71" s="329"/>
      <c r="AD71" s="329"/>
      <c r="AE71" s="329"/>
    </row>
    <row r="72" spans="3:31">
      <c r="C72" s="329"/>
      <c r="D72" s="329"/>
      <c r="E72" s="345"/>
      <c r="F72" s="363"/>
      <c r="G72" s="295"/>
      <c r="H72" s="328"/>
      <c r="I72" s="329"/>
      <c r="J72" s="329"/>
      <c r="K72" s="345"/>
      <c r="L72" s="363"/>
      <c r="M72" s="295"/>
      <c r="N72" s="328"/>
      <c r="O72" s="329"/>
      <c r="P72" s="329"/>
      <c r="Q72" s="345"/>
      <c r="R72" s="329"/>
      <c r="S72" s="295"/>
      <c r="T72" s="328"/>
      <c r="U72" s="329"/>
      <c r="V72" s="329"/>
      <c r="W72" s="345"/>
      <c r="X72" s="329"/>
      <c r="Y72" s="295"/>
      <c r="Z72" s="328"/>
      <c r="AA72" s="329"/>
      <c r="AB72" s="345"/>
      <c r="AC72" s="329"/>
      <c r="AD72" s="329"/>
      <c r="AE72" s="329"/>
    </row>
    <row r="73" spans="3:31">
      <c r="C73" s="329"/>
      <c r="D73" s="329"/>
      <c r="E73" s="345"/>
      <c r="F73" s="363"/>
      <c r="G73" s="295"/>
      <c r="H73" s="328"/>
      <c r="I73" s="329"/>
      <c r="J73" s="329"/>
      <c r="K73" s="345"/>
      <c r="L73" s="363"/>
      <c r="M73" s="295"/>
      <c r="N73" s="328"/>
      <c r="O73" s="329"/>
      <c r="P73" s="329"/>
      <c r="Q73" s="345"/>
      <c r="R73" s="329"/>
      <c r="S73" s="295"/>
      <c r="T73" s="328"/>
      <c r="U73" s="329"/>
      <c r="V73" s="329"/>
      <c r="W73" s="345"/>
      <c r="X73" s="329"/>
      <c r="Y73" s="295"/>
      <c r="Z73" s="328"/>
      <c r="AA73" s="329"/>
      <c r="AB73" s="345"/>
      <c r="AC73" s="329"/>
      <c r="AD73" s="329"/>
      <c r="AE73" s="329"/>
    </row>
    <row r="74" spans="3:31">
      <c r="C74" s="329"/>
      <c r="D74" s="329"/>
      <c r="E74" s="345"/>
      <c r="F74" s="363"/>
      <c r="G74" s="295"/>
      <c r="H74" s="328"/>
      <c r="I74" s="329"/>
      <c r="J74" s="329"/>
      <c r="K74" s="345"/>
      <c r="L74" s="363"/>
      <c r="M74" s="295"/>
      <c r="N74" s="328"/>
      <c r="O74" s="329"/>
      <c r="P74" s="329"/>
      <c r="Q74" s="345"/>
      <c r="R74" s="329"/>
      <c r="S74" s="295"/>
      <c r="T74" s="328"/>
      <c r="U74" s="329"/>
      <c r="V74" s="329"/>
      <c r="W74" s="345"/>
      <c r="X74" s="329"/>
      <c r="Y74" s="295"/>
      <c r="Z74" s="328"/>
      <c r="AA74" s="329"/>
      <c r="AB74" s="345"/>
      <c r="AC74" s="329"/>
      <c r="AD74" s="329"/>
      <c r="AE74" s="329"/>
    </row>
    <row r="75" spans="3:31">
      <c r="C75" s="329"/>
      <c r="D75" s="329"/>
      <c r="E75" s="345"/>
      <c r="F75" s="363"/>
      <c r="G75" s="295"/>
      <c r="H75" s="328"/>
      <c r="I75" s="329"/>
      <c r="J75" s="329"/>
      <c r="K75" s="345"/>
      <c r="L75" s="363"/>
      <c r="M75" s="295"/>
      <c r="N75" s="328"/>
      <c r="O75" s="329"/>
      <c r="P75" s="329"/>
      <c r="Q75" s="345"/>
      <c r="R75" s="329"/>
      <c r="S75" s="295"/>
      <c r="T75" s="328"/>
      <c r="U75" s="329"/>
      <c r="V75" s="329"/>
      <c r="W75" s="345"/>
      <c r="X75" s="329"/>
      <c r="Y75" s="295"/>
      <c r="Z75" s="328"/>
      <c r="AA75" s="329"/>
      <c r="AB75" s="345"/>
      <c r="AC75" s="329"/>
      <c r="AD75" s="329"/>
      <c r="AE75" s="329"/>
    </row>
    <row r="76" spans="3:31">
      <c r="C76" s="329"/>
      <c r="D76" s="329"/>
      <c r="E76" s="345"/>
      <c r="F76" s="363"/>
      <c r="G76" s="295"/>
      <c r="H76" s="328"/>
      <c r="I76" s="329"/>
      <c r="J76" s="329"/>
      <c r="K76" s="345"/>
      <c r="L76" s="363"/>
      <c r="M76" s="295"/>
      <c r="N76" s="328"/>
      <c r="O76" s="329"/>
      <c r="P76" s="329"/>
      <c r="Q76" s="345"/>
      <c r="R76" s="329"/>
      <c r="S76" s="295"/>
      <c r="T76" s="328"/>
      <c r="U76" s="329"/>
      <c r="V76" s="329"/>
      <c r="W76" s="345"/>
      <c r="X76" s="329"/>
      <c r="Y76" s="295"/>
      <c r="Z76" s="328"/>
      <c r="AA76" s="329"/>
      <c r="AB76" s="345"/>
      <c r="AC76" s="329"/>
      <c r="AD76" s="329"/>
      <c r="AE76" s="329"/>
    </row>
    <row r="77" spans="3:31">
      <c r="C77" s="329"/>
      <c r="D77" s="329"/>
      <c r="E77" s="345"/>
      <c r="F77" s="363"/>
      <c r="G77" s="295"/>
      <c r="H77" s="328"/>
      <c r="I77" s="329"/>
      <c r="J77" s="329"/>
      <c r="K77" s="345"/>
      <c r="L77" s="363"/>
      <c r="M77" s="295"/>
      <c r="N77" s="328"/>
      <c r="O77" s="329"/>
      <c r="P77" s="329"/>
      <c r="Q77" s="345"/>
      <c r="R77" s="329"/>
      <c r="S77" s="295"/>
      <c r="T77" s="328"/>
      <c r="U77" s="329"/>
      <c r="V77" s="329"/>
      <c r="W77" s="345"/>
      <c r="X77" s="329"/>
      <c r="Y77" s="295"/>
      <c r="Z77" s="328"/>
      <c r="AA77" s="329"/>
      <c r="AB77" s="345"/>
      <c r="AC77" s="329"/>
      <c r="AD77" s="329"/>
      <c r="AE77" s="329"/>
    </row>
    <row r="78" spans="3:31">
      <c r="C78" s="329"/>
      <c r="D78" s="329"/>
      <c r="E78" s="345"/>
      <c r="F78" s="363"/>
      <c r="G78" s="295"/>
      <c r="H78" s="328"/>
      <c r="I78" s="329"/>
      <c r="J78" s="329"/>
      <c r="K78" s="345"/>
      <c r="L78" s="363"/>
      <c r="M78" s="295"/>
      <c r="N78" s="328"/>
      <c r="O78" s="329"/>
      <c r="P78" s="329"/>
      <c r="Q78" s="345"/>
      <c r="R78" s="329"/>
      <c r="S78" s="295"/>
      <c r="T78" s="328"/>
      <c r="U78" s="329"/>
      <c r="V78" s="329"/>
      <c r="W78" s="345"/>
      <c r="X78" s="329"/>
      <c r="Y78" s="295"/>
      <c r="Z78" s="328"/>
      <c r="AA78" s="329"/>
      <c r="AB78" s="345"/>
      <c r="AC78" s="329"/>
      <c r="AD78" s="329"/>
      <c r="AE78" s="329"/>
    </row>
    <row r="79" spans="3:31">
      <c r="C79" s="329"/>
      <c r="D79" s="329"/>
      <c r="E79" s="345"/>
      <c r="F79" s="363"/>
      <c r="G79" s="295"/>
      <c r="H79" s="328"/>
      <c r="I79" s="329"/>
      <c r="J79" s="329"/>
      <c r="K79" s="345"/>
      <c r="L79" s="363"/>
      <c r="M79" s="295"/>
      <c r="N79" s="328"/>
      <c r="O79" s="329"/>
      <c r="P79" s="329"/>
      <c r="Q79" s="345"/>
      <c r="R79" s="329"/>
      <c r="S79" s="295"/>
      <c r="T79" s="328"/>
      <c r="U79" s="329"/>
      <c r="V79" s="329"/>
      <c r="W79" s="345"/>
      <c r="X79" s="329"/>
      <c r="Y79" s="295"/>
      <c r="Z79" s="328"/>
      <c r="AA79" s="329"/>
      <c r="AB79" s="345"/>
      <c r="AC79" s="329"/>
      <c r="AD79" s="329"/>
      <c r="AE79" s="329"/>
    </row>
    <row r="80" spans="3:31">
      <c r="C80" s="329"/>
      <c r="D80" s="329"/>
      <c r="E80" s="345"/>
      <c r="F80" s="363"/>
      <c r="G80" s="295"/>
      <c r="H80" s="328"/>
      <c r="I80" s="329"/>
      <c r="J80" s="329"/>
      <c r="K80" s="345"/>
      <c r="L80" s="363"/>
      <c r="M80" s="295"/>
      <c r="N80" s="328"/>
      <c r="O80" s="329"/>
      <c r="P80" s="329"/>
      <c r="Q80" s="345"/>
      <c r="R80" s="329"/>
      <c r="S80" s="295"/>
      <c r="T80" s="328"/>
      <c r="U80" s="329"/>
      <c r="V80" s="329"/>
      <c r="W80" s="345"/>
      <c r="X80" s="329"/>
      <c r="Y80" s="295"/>
      <c r="Z80" s="328"/>
      <c r="AA80" s="329"/>
      <c r="AB80" s="345"/>
      <c r="AC80" s="329"/>
      <c r="AD80" s="329"/>
      <c r="AE80" s="329"/>
    </row>
    <row r="81" spans="3:31">
      <c r="C81" s="329"/>
      <c r="D81" s="329"/>
      <c r="E81" s="345"/>
      <c r="F81" s="363"/>
      <c r="G81" s="295"/>
      <c r="H81" s="328"/>
      <c r="I81" s="329"/>
      <c r="J81" s="329"/>
      <c r="K81" s="345"/>
      <c r="L81" s="363"/>
      <c r="M81" s="295"/>
      <c r="N81" s="328"/>
      <c r="O81" s="329"/>
      <c r="P81" s="329"/>
      <c r="Q81" s="345"/>
      <c r="R81" s="329"/>
      <c r="S81" s="295"/>
      <c r="T81" s="328"/>
      <c r="U81" s="329"/>
      <c r="V81" s="329"/>
      <c r="W81" s="345"/>
      <c r="X81" s="329"/>
      <c r="Y81" s="295"/>
      <c r="Z81" s="328"/>
      <c r="AA81" s="329"/>
      <c r="AB81" s="345"/>
      <c r="AC81" s="329"/>
      <c r="AD81" s="329"/>
      <c r="AE81" s="329"/>
    </row>
    <row r="82" spans="3:31">
      <c r="C82" s="329"/>
      <c r="D82" s="329"/>
      <c r="E82" s="345"/>
      <c r="F82" s="363"/>
      <c r="G82" s="295"/>
      <c r="H82" s="328"/>
      <c r="I82" s="329"/>
      <c r="J82" s="329"/>
      <c r="K82" s="345"/>
      <c r="L82" s="363"/>
      <c r="M82" s="295"/>
      <c r="N82" s="328"/>
      <c r="O82" s="329"/>
      <c r="P82" s="329"/>
      <c r="Q82" s="345"/>
      <c r="R82" s="329"/>
      <c r="S82" s="295"/>
      <c r="T82" s="328"/>
      <c r="U82" s="329"/>
      <c r="V82" s="329"/>
      <c r="W82" s="345"/>
      <c r="X82" s="329"/>
      <c r="Y82" s="295"/>
      <c r="Z82" s="328"/>
      <c r="AA82" s="329"/>
      <c r="AB82" s="345"/>
      <c r="AC82" s="329"/>
      <c r="AD82" s="329"/>
      <c r="AE82" s="329"/>
    </row>
    <row r="83" spans="3:31">
      <c r="C83" s="329"/>
      <c r="D83" s="329"/>
      <c r="E83" s="345"/>
      <c r="F83" s="363"/>
      <c r="G83" s="295"/>
      <c r="H83" s="328"/>
      <c r="I83" s="329"/>
      <c r="J83" s="329"/>
      <c r="K83" s="345"/>
      <c r="L83" s="363"/>
      <c r="M83" s="295"/>
      <c r="N83" s="328"/>
      <c r="O83" s="329"/>
      <c r="P83" s="329"/>
      <c r="Q83" s="345"/>
      <c r="R83" s="329"/>
      <c r="S83" s="295"/>
      <c r="T83" s="328"/>
      <c r="U83" s="329"/>
      <c r="V83" s="329"/>
      <c r="W83" s="345"/>
      <c r="X83" s="329"/>
      <c r="Y83" s="295"/>
      <c r="Z83" s="328"/>
      <c r="AA83" s="329"/>
      <c r="AB83" s="345"/>
      <c r="AC83" s="329"/>
      <c r="AD83" s="329"/>
      <c r="AE83" s="329"/>
    </row>
    <row r="84" spans="3:31">
      <c r="C84" s="329"/>
      <c r="D84" s="329"/>
      <c r="E84" s="345"/>
      <c r="F84" s="363"/>
      <c r="G84" s="295"/>
      <c r="H84" s="328"/>
      <c r="I84" s="329"/>
      <c r="J84" s="329"/>
      <c r="K84" s="345"/>
      <c r="L84" s="363"/>
      <c r="M84" s="295"/>
      <c r="N84" s="328"/>
      <c r="O84" s="329"/>
      <c r="P84" s="329"/>
      <c r="Q84" s="345"/>
      <c r="R84" s="329"/>
      <c r="S84" s="295"/>
      <c r="T84" s="328"/>
      <c r="U84" s="329"/>
      <c r="V84" s="329"/>
      <c r="W84" s="345"/>
      <c r="X84" s="329"/>
      <c r="Y84" s="295"/>
      <c r="Z84" s="328"/>
      <c r="AA84" s="329"/>
      <c r="AB84" s="345"/>
      <c r="AC84" s="329"/>
      <c r="AD84" s="329"/>
      <c r="AE84" s="329"/>
    </row>
    <row r="85" spans="3:31">
      <c r="C85" s="329"/>
      <c r="D85" s="329"/>
      <c r="E85" s="345"/>
      <c r="F85" s="363"/>
      <c r="G85" s="295"/>
      <c r="H85" s="328"/>
      <c r="I85" s="329"/>
      <c r="J85" s="329"/>
      <c r="K85" s="345"/>
      <c r="L85" s="363"/>
      <c r="M85" s="295"/>
      <c r="N85" s="328"/>
      <c r="O85" s="329"/>
      <c r="P85" s="329"/>
      <c r="Q85" s="345"/>
      <c r="R85" s="329"/>
      <c r="S85" s="295"/>
      <c r="T85" s="328"/>
      <c r="U85" s="329"/>
      <c r="V85" s="329"/>
      <c r="W85" s="345"/>
      <c r="X85" s="329"/>
      <c r="Y85" s="295"/>
      <c r="Z85" s="328"/>
      <c r="AA85" s="329"/>
      <c r="AB85" s="345"/>
      <c r="AC85" s="329"/>
      <c r="AD85" s="329"/>
      <c r="AE85" s="329"/>
    </row>
    <row r="86" spans="3:31">
      <c r="C86" s="329"/>
      <c r="D86" s="329"/>
      <c r="E86" s="345"/>
      <c r="F86" s="363"/>
      <c r="G86" s="295"/>
      <c r="H86" s="328"/>
      <c r="I86" s="329"/>
      <c r="J86" s="329"/>
      <c r="K86" s="345"/>
      <c r="L86" s="363"/>
      <c r="M86" s="295"/>
      <c r="N86" s="328"/>
      <c r="O86" s="329"/>
      <c r="P86" s="329"/>
      <c r="Q86" s="345"/>
      <c r="R86" s="329"/>
      <c r="S86" s="295"/>
      <c r="T86" s="328"/>
      <c r="U86" s="329"/>
      <c r="V86" s="329"/>
      <c r="W86" s="345"/>
      <c r="X86" s="329"/>
      <c r="Y86" s="295"/>
      <c r="Z86" s="328"/>
      <c r="AA86" s="329"/>
      <c r="AB86" s="345"/>
      <c r="AC86" s="329"/>
      <c r="AD86" s="329"/>
      <c r="AE86" s="329"/>
    </row>
    <row r="87" spans="3:31">
      <c r="C87" s="329"/>
      <c r="D87" s="329"/>
      <c r="E87" s="345"/>
      <c r="F87" s="363"/>
      <c r="G87" s="295"/>
      <c r="H87" s="328"/>
      <c r="I87" s="329"/>
      <c r="J87" s="329"/>
      <c r="K87" s="345"/>
      <c r="L87" s="363"/>
      <c r="M87" s="295"/>
      <c r="N87" s="328"/>
      <c r="O87" s="329"/>
      <c r="P87" s="329"/>
      <c r="Q87" s="345"/>
      <c r="R87" s="329"/>
      <c r="S87" s="295"/>
      <c r="T87" s="328"/>
      <c r="U87" s="329"/>
      <c r="V87" s="329"/>
      <c r="W87" s="345"/>
      <c r="X87" s="329"/>
      <c r="Y87" s="295"/>
      <c r="Z87" s="328"/>
      <c r="AA87" s="329"/>
      <c r="AB87" s="345"/>
      <c r="AC87" s="329"/>
      <c r="AD87" s="329"/>
      <c r="AE87" s="329"/>
    </row>
    <row r="88" spans="3:31">
      <c r="C88" s="329"/>
      <c r="D88" s="329"/>
      <c r="E88" s="345"/>
      <c r="F88" s="363"/>
      <c r="G88" s="295"/>
      <c r="H88" s="328"/>
      <c r="I88" s="329"/>
      <c r="J88" s="329"/>
      <c r="K88" s="345"/>
      <c r="L88" s="363"/>
      <c r="M88" s="295"/>
      <c r="N88" s="328"/>
      <c r="O88" s="329"/>
      <c r="P88" s="329"/>
      <c r="Q88" s="345"/>
      <c r="R88" s="329"/>
      <c r="S88" s="295"/>
      <c r="T88" s="328"/>
      <c r="U88" s="329"/>
      <c r="V88" s="329"/>
      <c r="W88" s="345"/>
      <c r="X88" s="329"/>
      <c r="Y88" s="295"/>
      <c r="Z88" s="328"/>
      <c r="AA88" s="329"/>
      <c r="AB88" s="345"/>
      <c r="AC88" s="329"/>
      <c r="AD88" s="329"/>
      <c r="AE88" s="329"/>
    </row>
    <row r="89" spans="3:31">
      <c r="C89" s="329"/>
      <c r="D89" s="329"/>
      <c r="E89" s="345"/>
      <c r="F89" s="363"/>
      <c r="G89" s="295"/>
      <c r="H89" s="328"/>
      <c r="I89" s="329"/>
      <c r="J89" s="329"/>
      <c r="K89" s="345"/>
      <c r="L89" s="363"/>
      <c r="M89" s="295"/>
      <c r="N89" s="328"/>
      <c r="O89" s="329"/>
      <c r="P89" s="329"/>
      <c r="Q89" s="345"/>
      <c r="R89" s="329"/>
      <c r="S89" s="295"/>
      <c r="T89" s="328"/>
      <c r="U89" s="329"/>
      <c r="V89" s="329"/>
      <c r="W89" s="345"/>
      <c r="X89" s="329"/>
      <c r="Y89" s="295"/>
      <c r="Z89" s="328"/>
      <c r="AA89" s="329"/>
      <c r="AB89" s="345"/>
      <c r="AC89" s="329"/>
      <c r="AD89" s="329"/>
      <c r="AE89" s="329"/>
    </row>
    <row r="90" spans="3:31">
      <c r="C90" s="329"/>
      <c r="D90" s="329"/>
      <c r="E90" s="345"/>
      <c r="F90" s="363"/>
      <c r="G90" s="295"/>
      <c r="H90" s="328"/>
      <c r="I90" s="329"/>
      <c r="J90" s="329"/>
      <c r="K90" s="345"/>
      <c r="L90" s="363"/>
      <c r="M90" s="295"/>
      <c r="N90" s="328"/>
      <c r="O90" s="329"/>
      <c r="P90" s="329"/>
      <c r="Q90" s="345"/>
      <c r="R90" s="329"/>
      <c r="S90" s="295"/>
      <c r="T90" s="328"/>
      <c r="U90" s="329"/>
      <c r="V90" s="329"/>
      <c r="W90" s="345"/>
      <c r="X90" s="329"/>
      <c r="Y90" s="295"/>
      <c r="Z90" s="328"/>
      <c r="AA90" s="329"/>
      <c r="AB90" s="345"/>
      <c r="AC90" s="329"/>
      <c r="AD90" s="329"/>
      <c r="AE90" s="329"/>
    </row>
    <row r="91" spans="3:31">
      <c r="C91" s="329"/>
      <c r="D91" s="329"/>
      <c r="E91" s="345"/>
      <c r="F91" s="363"/>
      <c r="G91" s="295"/>
      <c r="H91" s="328"/>
      <c r="I91" s="329"/>
      <c r="J91" s="329"/>
      <c r="K91" s="345"/>
      <c r="L91" s="363"/>
      <c r="M91" s="295"/>
      <c r="N91" s="328"/>
      <c r="O91" s="329"/>
      <c r="P91" s="329"/>
      <c r="Q91" s="345"/>
      <c r="R91" s="329"/>
      <c r="S91" s="295"/>
      <c r="T91" s="328"/>
      <c r="U91" s="329"/>
      <c r="V91" s="329"/>
      <c r="W91" s="345"/>
      <c r="X91" s="329"/>
      <c r="Y91" s="295"/>
      <c r="Z91" s="328"/>
      <c r="AA91" s="329"/>
      <c r="AB91" s="345"/>
      <c r="AC91" s="329"/>
      <c r="AD91" s="329"/>
      <c r="AE91" s="329"/>
    </row>
    <row r="92" spans="3:31">
      <c r="C92" s="329"/>
      <c r="D92" s="329"/>
      <c r="E92" s="345"/>
      <c r="F92" s="363"/>
      <c r="G92" s="295"/>
      <c r="H92" s="328"/>
      <c r="I92" s="329"/>
      <c r="J92" s="329"/>
      <c r="K92" s="345"/>
      <c r="L92" s="363"/>
      <c r="M92" s="295"/>
      <c r="N92" s="328"/>
      <c r="O92" s="329"/>
      <c r="P92" s="329"/>
      <c r="Q92" s="345"/>
      <c r="R92" s="329"/>
      <c r="S92" s="295"/>
      <c r="T92" s="328"/>
      <c r="U92" s="329"/>
      <c r="V92" s="329"/>
      <c r="W92" s="345"/>
      <c r="X92" s="329"/>
      <c r="Y92" s="295"/>
      <c r="Z92" s="328"/>
      <c r="AA92" s="329"/>
      <c r="AB92" s="345"/>
      <c r="AC92" s="329"/>
      <c r="AD92" s="329"/>
      <c r="AE92" s="329"/>
    </row>
    <row r="93" spans="3:31">
      <c r="C93" s="329"/>
      <c r="D93" s="329"/>
      <c r="E93" s="345"/>
      <c r="F93" s="363"/>
      <c r="G93" s="295"/>
      <c r="H93" s="328"/>
      <c r="I93" s="329"/>
      <c r="J93" s="329"/>
      <c r="K93" s="345"/>
      <c r="L93" s="363"/>
      <c r="M93" s="295"/>
      <c r="N93" s="328"/>
      <c r="O93" s="329"/>
      <c r="P93" s="329"/>
      <c r="Q93" s="345"/>
      <c r="R93" s="329"/>
      <c r="S93" s="295"/>
      <c r="T93" s="328"/>
      <c r="U93" s="329"/>
      <c r="V93" s="329"/>
      <c r="W93" s="345"/>
      <c r="X93" s="329"/>
      <c r="Y93" s="295"/>
      <c r="Z93" s="328"/>
      <c r="AA93" s="329"/>
      <c r="AB93" s="345"/>
      <c r="AC93" s="329"/>
      <c r="AD93" s="329"/>
      <c r="AE93" s="329"/>
    </row>
    <row r="94" spans="3:31">
      <c r="C94" s="329"/>
      <c r="D94" s="329"/>
      <c r="E94" s="345"/>
      <c r="F94" s="363"/>
      <c r="G94" s="295"/>
      <c r="H94" s="328"/>
      <c r="I94" s="329"/>
      <c r="J94" s="329"/>
      <c r="K94" s="345"/>
      <c r="L94" s="363"/>
      <c r="M94" s="295"/>
      <c r="N94" s="328"/>
      <c r="O94" s="329"/>
      <c r="P94" s="329"/>
      <c r="Q94" s="345"/>
      <c r="R94" s="329"/>
      <c r="S94" s="295"/>
      <c r="T94" s="328"/>
      <c r="U94" s="329"/>
      <c r="V94" s="329"/>
      <c r="W94" s="345"/>
      <c r="X94" s="329"/>
      <c r="Y94" s="295"/>
      <c r="Z94" s="328"/>
      <c r="AA94" s="329"/>
      <c r="AB94" s="345"/>
      <c r="AC94" s="329"/>
      <c r="AD94" s="329"/>
      <c r="AE94" s="329"/>
    </row>
    <row r="95" spans="3:31">
      <c r="C95" s="329"/>
      <c r="D95" s="329"/>
      <c r="E95" s="345"/>
      <c r="F95" s="363"/>
      <c r="G95" s="295"/>
      <c r="H95" s="328"/>
      <c r="I95" s="329"/>
      <c r="J95" s="329"/>
      <c r="K95" s="345"/>
      <c r="L95" s="363"/>
      <c r="M95" s="295"/>
      <c r="N95" s="328"/>
      <c r="O95" s="329"/>
      <c r="P95" s="329"/>
      <c r="Q95" s="345"/>
      <c r="R95" s="329"/>
      <c r="S95" s="295"/>
      <c r="T95" s="328"/>
      <c r="U95" s="329"/>
      <c r="V95" s="329"/>
      <c r="W95" s="345"/>
      <c r="X95" s="329"/>
      <c r="Y95" s="295"/>
      <c r="Z95" s="328"/>
      <c r="AA95" s="329"/>
      <c r="AB95" s="345"/>
      <c r="AC95" s="329"/>
      <c r="AD95" s="329"/>
      <c r="AE95" s="329"/>
    </row>
    <row r="96" spans="3:31">
      <c r="C96" s="329"/>
      <c r="D96" s="329"/>
      <c r="E96" s="345"/>
      <c r="F96" s="363"/>
      <c r="G96" s="295"/>
      <c r="H96" s="328"/>
      <c r="I96" s="329"/>
      <c r="J96" s="329"/>
      <c r="K96" s="345"/>
      <c r="L96" s="363"/>
      <c r="M96" s="295"/>
      <c r="N96" s="328"/>
      <c r="O96" s="329"/>
      <c r="P96" s="329"/>
      <c r="Q96" s="345"/>
      <c r="R96" s="329"/>
      <c r="S96" s="295"/>
      <c r="T96" s="328"/>
      <c r="U96" s="329"/>
      <c r="V96" s="329"/>
      <c r="W96" s="345"/>
      <c r="X96" s="329"/>
      <c r="Y96" s="295"/>
      <c r="Z96" s="328"/>
      <c r="AA96" s="329"/>
      <c r="AB96" s="345"/>
      <c r="AC96" s="329"/>
      <c r="AD96" s="329"/>
      <c r="AE96" s="329"/>
    </row>
    <row r="97" spans="3:31">
      <c r="C97" s="329"/>
      <c r="D97" s="329"/>
      <c r="E97" s="345"/>
      <c r="F97" s="363"/>
      <c r="G97" s="295"/>
      <c r="H97" s="328"/>
      <c r="I97" s="329"/>
      <c r="J97" s="329"/>
      <c r="K97" s="345"/>
      <c r="L97" s="363"/>
      <c r="M97" s="295"/>
      <c r="N97" s="328"/>
      <c r="O97" s="329"/>
      <c r="P97" s="329"/>
      <c r="Q97" s="345"/>
      <c r="R97" s="329"/>
      <c r="S97" s="295"/>
      <c r="T97" s="328"/>
      <c r="U97" s="329"/>
      <c r="V97" s="329"/>
      <c r="W97" s="345"/>
      <c r="X97" s="329"/>
      <c r="Y97" s="295"/>
      <c r="Z97" s="328"/>
      <c r="AA97" s="329"/>
      <c r="AB97" s="345"/>
      <c r="AC97" s="329"/>
      <c r="AD97" s="329"/>
      <c r="AE97" s="329"/>
    </row>
    <row r="98" spans="3:31">
      <c r="C98" s="329"/>
      <c r="D98" s="329"/>
      <c r="E98" s="345"/>
      <c r="F98" s="363"/>
      <c r="G98" s="295"/>
      <c r="H98" s="328"/>
      <c r="I98" s="329"/>
      <c r="J98" s="329"/>
      <c r="K98" s="345"/>
      <c r="L98" s="363"/>
      <c r="M98" s="295"/>
      <c r="N98" s="328"/>
      <c r="O98" s="329"/>
      <c r="P98" s="329"/>
      <c r="Q98" s="345"/>
      <c r="R98" s="329"/>
      <c r="S98" s="295"/>
      <c r="T98" s="328"/>
      <c r="U98" s="329"/>
      <c r="V98" s="329"/>
      <c r="W98" s="345"/>
      <c r="X98" s="329"/>
      <c r="Y98" s="295"/>
      <c r="Z98" s="328"/>
      <c r="AA98" s="329"/>
      <c r="AB98" s="345"/>
      <c r="AC98" s="329"/>
      <c r="AD98" s="329"/>
      <c r="AE98" s="329"/>
    </row>
    <row r="99" spans="3:31">
      <c r="J99" s="329"/>
    </row>
    <row r="100" spans="3:31">
      <c r="J100" s="329"/>
    </row>
    <row r="101" spans="3:31">
      <c r="J101" s="329"/>
    </row>
  </sheetData>
  <sheetProtection formatCells="0"/>
  <mergeCells count="15">
    <mergeCell ref="AA5:AC6"/>
    <mergeCell ref="C10:F10"/>
    <mergeCell ref="I10:L10"/>
    <mergeCell ref="O10:R10"/>
    <mergeCell ref="P7:Q8"/>
    <mergeCell ref="AA10:AD10"/>
    <mergeCell ref="AA7:AB8"/>
    <mergeCell ref="AC7:AE7"/>
    <mergeCell ref="U10:X10"/>
    <mergeCell ref="W7:X7"/>
    <mergeCell ref="C2:F3"/>
    <mergeCell ref="D7:L8"/>
    <mergeCell ref="D5:L6"/>
    <mergeCell ref="W5:X5"/>
    <mergeCell ref="P5:V6"/>
  </mergeCells>
  <phoneticPr fontId="2"/>
  <conditionalFormatting sqref="X13:X20 F13:F23">
    <cfRule type="cellIs" dxfId="54" priority="9" operator="greaterThan">
      <formula>D13</formula>
    </cfRule>
  </conditionalFormatting>
  <conditionalFormatting sqref="L13:L20">
    <cfRule type="cellIs" dxfId="53" priority="8" operator="greaterThan">
      <formula>J13</formula>
    </cfRule>
  </conditionalFormatting>
  <conditionalFormatting sqref="F30:F33">
    <cfRule type="cellIs" dxfId="52" priority="6" operator="greaterThan">
      <formula>D30</formula>
    </cfRule>
  </conditionalFormatting>
  <conditionalFormatting sqref="L30:L32">
    <cfRule type="cellIs" dxfId="51" priority="5" operator="greaterThan">
      <formula>J30</formula>
    </cfRule>
  </conditionalFormatting>
  <conditionalFormatting sqref="X30:X31">
    <cfRule type="cellIs" dxfId="50" priority="4" operator="greaterThan">
      <formula>V30</formula>
    </cfRule>
  </conditionalFormatting>
  <hyperlinks>
    <hyperlink ref="C2:F3" location="提案表紙!A1" display="兵庫県折込資料表　" xr:uid="{00000000-0004-0000-0D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5" orientation="landscape" horizontalDpi="300" verticalDpi="300" r:id="rId1"/>
  <headerFooter alignWithMargins="0">
    <oddFooter xml:space="preserve">&amp;L加古川市・郡・高砂市
&amp;RＰ－１０／２３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F6F6F6"/>
    <pageSetUpPr fitToPage="1"/>
  </sheetPr>
  <dimension ref="A1:AE68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style="14" customWidth="1"/>
    <col min="19" max="19" width="8.6640625" style="166" hidden="1" customWidth="1"/>
    <col min="20" max="20" width="8.6640625" style="167" hidden="1" customWidth="1"/>
    <col min="21" max="21" width="16.6640625" style="26" customWidth="1"/>
    <col min="22" max="22" width="6.77734375" customWidth="1"/>
    <col min="23" max="23" width="3.33203125" style="15" customWidth="1"/>
    <col min="24" max="24" width="8.77734375" style="14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customWidth="1"/>
    <col min="30" max="30" width="8.77734375" customWidth="1"/>
  </cols>
  <sheetData>
    <row r="1" spans="1:31" ht="14.1" hidden="1" customHeight="1">
      <c r="A1" s="166" t="s">
        <v>313</v>
      </c>
      <c r="B1" s="167" t="s">
        <v>314</v>
      </c>
      <c r="E1"/>
      <c r="F1" s="72" t="s">
        <v>315</v>
      </c>
      <c r="G1" s="166" t="s">
        <v>313</v>
      </c>
      <c r="H1" s="167" t="s">
        <v>314</v>
      </c>
      <c r="K1"/>
      <c r="L1" s="72" t="s">
        <v>315</v>
      </c>
      <c r="M1" s="166" t="s">
        <v>313</v>
      </c>
      <c r="N1" s="167" t="s">
        <v>314</v>
      </c>
      <c r="Q1"/>
      <c r="R1" s="72" t="s">
        <v>315</v>
      </c>
      <c r="S1" s="166" t="s">
        <v>313</v>
      </c>
      <c r="T1" s="167" t="s">
        <v>314</v>
      </c>
      <c r="U1"/>
      <c r="W1"/>
      <c r="X1" s="72" t="s">
        <v>315</v>
      </c>
      <c r="Y1" s="166" t="s">
        <v>313</v>
      </c>
      <c r="Z1" s="167" t="s">
        <v>314</v>
      </c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K2"/>
      <c r="L2"/>
      <c r="Q2"/>
      <c r="R2"/>
      <c r="U2"/>
      <c r="W2" t="s">
        <v>1073</v>
      </c>
      <c r="X2"/>
      <c r="Y2"/>
      <c r="Z2"/>
    </row>
    <row r="3" spans="1:31" ht="13.2" customHeight="1">
      <c r="C3" s="933"/>
      <c r="D3" s="933"/>
      <c r="E3" s="933"/>
      <c r="F3" s="933"/>
      <c r="I3" s="121" t="s">
        <v>486</v>
      </c>
      <c r="K3"/>
      <c r="L3"/>
      <c r="Q3"/>
      <c r="R3"/>
      <c r="U3"/>
      <c r="W3" t="s">
        <v>1075</v>
      </c>
      <c r="X3"/>
      <c r="Y3"/>
      <c r="Z3"/>
    </row>
    <row r="4" spans="1:31" ht="13.2" customHeight="1">
      <c r="C4" t="s">
        <v>341</v>
      </c>
      <c r="E4"/>
      <c r="F4"/>
      <c r="I4" s="289">
        <v>45597</v>
      </c>
      <c r="J4" s="284" t="s">
        <v>603</v>
      </c>
      <c r="K4" t="s">
        <v>229</v>
      </c>
      <c r="L4"/>
      <c r="Q4"/>
      <c r="R4"/>
      <c r="U4"/>
      <c r="W4" t="s">
        <v>1072</v>
      </c>
      <c r="X4"/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296</v>
      </c>
      <c r="P7" s="944">
        <f>提案表紙!H10</f>
        <v>0</v>
      </c>
      <c r="Q7" s="945"/>
      <c r="R7" s="76" t="s">
        <v>162</v>
      </c>
      <c r="T7" s="175"/>
      <c r="U7" s="563">
        <f>SUM(三木市折込部数)</f>
        <v>0</v>
      </c>
      <c r="V7" s="57"/>
      <c r="W7" s="934" t="s">
        <v>388</v>
      </c>
      <c r="X7" s="935"/>
      <c r="Z7" s="175"/>
      <c r="AA7" s="954" t="s">
        <v>390</v>
      </c>
      <c r="AB7" s="954"/>
      <c r="AC7" s="549" t="s">
        <v>834</v>
      </c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55"/>
      <c r="AB8" s="955"/>
      <c r="AC8" s="553" t="s">
        <v>835</v>
      </c>
      <c r="AD8" s="294" t="s">
        <v>836</v>
      </c>
      <c r="AE8" s="296"/>
    </row>
    <row r="9" spans="1:31" ht="13.2" customHeight="1">
      <c r="E9"/>
      <c r="F9"/>
      <c r="K9"/>
      <c r="L9"/>
      <c r="Q9"/>
      <c r="R9"/>
      <c r="U9"/>
      <c r="W9"/>
      <c r="X9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167">
        <v>11</v>
      </c>
      <c r="C12" s="71" t="s">
        <v>285</v>
      </c>
      <c r="D12" s="12"/>
      <c r="E12" s="27"/>
      <c r="F12" s="16"/>
      <c r="G12" s="166">
        <v>2</v>
      </c>
      <c r="H12" s="167">
        <v>11</v>
      </c>
      <c r="I12" s="11"/>
      <c r="J12" s="12"/>
      <c r="K12" s="27"/>
      <c r="L12" s="16"/>
      <c r="M12" s="166">
        <v>2</v>
      </c>
      <c r="N12" s="167">
        <v>11</v>
      </c>
      <c r="O12" s="11"/>
      <c r="P12" s="12"/>
      <c r="Q12" s="27"/>
      <c r="R12" s="16"/>
      <c r="S12" s="166">
        <v>2</v>
      </c>
      <c r="T12" s="167">
        <v>11</v>
      </c>
      <c r="U12" s="52"/>
      <c r="V12" s="12"/>
      <c r="W12" s="27"/>
      <c r="X12" s="16"/>
      <c r="Y12" s="166">
        <v>2</v>
      </c>
      <c r="Z12" s="167">
        <v>11</v>
      </c>
      <c r="AA12" s="11"/>
      <c r="AB12" s="12"/>
      <c r="AC12" s="11"/>
      <c r="AD12" s="11"/>
    </row>
    <row r="13" spans="1:31" ht="16.2" customHeight="1">
      <c r="A13" s="166">
        <v>3</v>
      </c>
      <c r="B13" s="167">
        <v>11101</v>
      </c>
      <c r="C13" s="772" t="s">
        <v>1119</v>
      </c>
      <c r="D13" s="4">
        <v>5800</v>
      </c>
      <c r="E13" s="239"/>
      <c r="F13" s="202"/>
      <c r="G13" s="166">
        <v>3</v>
      </c>
      <c r="H13" s="167">
        <v>21103</v>
      </c>
      <c r="I13" s="19" t="s">
        <v>798</v>
      </c>
      <c r="J13" s="720">
        <v>900</v>
      </c>
      <c r="K13" s="239"/>
      <c r="L13" s="253"/>
      <c r="M13" s="166">
        <v>3</v>
      </c>
      <c r="N13" s="167">
        <v>31103</v>
      </c>
      <c r="O13" s="20" t="s">
        <v>297</v>
      </c>
      <c r="P13" s="3">
        <v>750</v>
      </c>
      <c r="Q13" s="239"/>
      <c r="R13" s="253"/>
      <c r="S13" s="166">
        <v>3</v>
      </c>
      <c r="T13" s="167">
        <v>41101</v>
      </c>
      <c r="U13" s="19" t="s">
        <v>61</v>
      </c>
      <c r="V13" s="4">
        <v>1050</v>
      </c>
      <c r="W13" s="239"/>
      <c r="X13" s="253"/>
      <c r="Y13" s="295">
        <v>3</v>
      </c>
      <c r="Z13" s="328"/>
      <c r="AA13" s="340"/>
      <c r="AB13" s="339"/>
      <c r="AC13" s="212"/>
      <c r="AD13" s="202"/>
      <c r="AE13" s="308"/>
    </row>
    <row r="14" spans="1:31" ht="16.2" customHeight="1">
      <c r="A14" s="166">
        <v>3</v>
      </c>
      <c r="B14" s="167">
        <v>11103</v>
      </c>
      <c r="C14" s="20" t="s">
        <v>810</v>
      </c>
      <c r="D14" s="3">
        <v>750</v>
      </c>
      <c r="E14" s="224"/>
      <c r="F14" s="214"/>
      <c r="G14" s="166">
        <v>3</v>
      </c>
      <c r="I14" s="20"/>
      <c r="J14" s="3"/>
      <c r="K14" s="224"/>
      <c r="L14" s="214"/>
      <c r="M14" s="166">
        <v>3</v>
      </c>
      <c r="N14" s="167">
        <v>31109</v>
      </c>
      <c r="O14" s="20" t="s">
        <v>831</v>
      </c>
      <c r="P14" s="3">
        <v>50</v>
      </c>
      <c r="Q14" s="224"/>
      <c r="R14" s="214"/>
      <c r="S14" s="166">
        <v>3</v>
      </c>
      <c r="T14" s="167">
        <v>41102</v>
      </c>
      <c r="U14" s="20" t="s">
        <v>832</v>
      </c>
      <c r="V14" s="3">
        <v>1700</v>
      </c>
      <c r="W14" s="224"/>
      <c r="X14" s="214"/>
      <c r="Y14" s="295">
        <v>3</v>
      </c>
      <c r="Z14" s="328"/>
      <c r="AA14" s="316"/>
      <c r="AB14" s="223"/>
      <c r="AC14" s="213"/>
      <c r="AD14" s="214"/>
      <c r="AE14" s="309"/>
    </row>
    <row r="15" spans="1:31" ht="16.2" customHeight="1">
      <c r="A15" s="166">
        <v>3</v>
      </c>
      <c r="B15" s="167">
        <v>11104</v>
      </c>
      <c r="C15" s="20" t="s">
        <v>811</v>
      </c>
      <c r="D15" s="3">
        <v>3450</v>
      </c>
      <c r="E15" s="224"/>
      <c r="F15" s="214"/>
      <c r="G15" s="166">
        <v>3</v>
      </c>
      <c r="I15" s="439"/>
      <c r="J15" s="223"/>
      <c r="K15" s="224"/>
      <c r="L15" s="249"/>
      <c r="M15" s="166">
        <v>3</v>
      </c>
      <c r="O15" s="20"/>
      <c r="P15" s="3"/>
      <c r="Q15" s="224"/>
      <c r="R15" s="249"/>
      <c r="S15" s="166">
        <v>3</v>
      </c>
      <c r="T15" s="167">
        <v>41103</v>
      </c>
      <c r="U15" s="20" t="s">
        <v>1213</v>
      </c>
      <c r="V15" s="3">
        <v>850</v>
      </c>
      <c r="W15" s="224"/>
      <c r="X15" s="249"/>
      <c r="Y15" s="295">
        <v>3</v>
      </c>
      <c r="Z15" s="328"/>
      <c r="AA15" s="316"/>
      <c r="AB15" s="223"/>
      <c r="AC15" s="213"/>
      <c r="AD15" s="214"/>
      <c r="AE15" s="309"/>
    </row>
    <row r="16" spans="1:31" ht="16.2" customHeight="1">
      <c r="A16" s="166">
        <v>3</v>
      </c>
      <c r="B16" s="167">
        <v>11107</v>
      </c>
      <c r="C16" s="20" t="s">
        <v>970</v>
      </c>
      <c r="D16" s="3">
        <v>1250</v>
      </c>
      <c r="E16" s="224"/>
      <c r="F16" s="214"/>
      <c r="G16" s="166">
        <v>3</v>
      </c>
      <c r="I16" s="439"/>
      <c r="J16" s="223"/>
      <c r="K16" s="224"/>
      <c r="L16" s="214"/>
      <c r="M16" s="166">
        <v>3</v>
      </c>
      <c r="O16" s="439"/>
      <c r="P16" s="3"/>
      <c r="Q16" s="224"/>
      <c r="R16" s="214"/>
      <c r="S16" s="166">
        <v>3</v>
      </c>
      <c r="U16" s="439"/>
      <c r="V16" s="223"/>
      <c r="W16" s="224"/>
      <c r="X16" s="214"/>
      <c r="Y16" s="295">
        <v>3</v>
      </c>
      <c r="Z16" s="328"/>
      <c r="AA16" s="316"/>
      <c r="AB16" s="223"/>
      <c r="AC16" s="213"/>
      <c r="AD16" s="214"/>
      <c r="AE16" s="309"/>
    </row>
    <row r="17" spans="1:31" ht="16.2" customHeight="1">
      <c r="A17" s="166">
        <v>3</v>
      </c>
      <c r="C17" s="439"/>
      <c r="D17" s="223"/>
      <c r="E17" s="224"/>
      <c r="F17" s="214"/>
      <c r="G17" s="295">
        <v>3</v>
      </c>
      <c r="H17" s="328"/>
      <c r="I17" s="439"/>
      <c r="J17" s="223"/>
      <c r="K17" s="224"/>
      <c r="L17" s="214"/>
      <c r="M17" s="166">
        <v>3</v>
      </c>
      <c r="O17" s="439"/>
      <c r="P17" s="3"/>
      <c r="Q17" s="224"/>
      <c r="R17" s="214"/>
      <c r="S17" s="166">
        <v>3</v>
      </c>
      <c r="U17" s="439"/>
      <c r="V17" s="223"/>
      <c r="W17" s="224"/>
      <c r="X17" s="214"/>
      <c r="Y17" s="295">
        <v>3</v>
      </c>
      <c r="Z17" s="328"/>
      <c r="AA17" s="316"/>
      <c r="AB17" s="223"/>
      <c r="AC17" s="213"/>
      <c r="AD17" s="214"/>
      <c r="AE17" s="309"/>
    </row>
    <row r="18" spans="1:31" ht="16.2" customHeight="1">
      <c r="A18" s="166">
        <v>3</v>
      </c>
      <c r="C18" s="439"/>
      <c r="D18" s="223"/>
      <c r="E18" s="224"/>
      <c r="F18" s="214"/>
      <c r="G18" s="295">
        <v>3</v>
      </c>
      <c r="H18" s="328"/>
      <c r="I18" s="439"/>
      <c r="J18" s="223"/>
      <c r="K18" s="224"/>
      <c r="L18" s="214"/>
      <c r="M18" s="166">
        <v>3</v>
      </c>
      <c r="O18" s="439"/>
      <c r="P18" s="223"/>
      <c r="Q18" s="224"/>
      <c r="R18" s="214"/>
      <c r="S18" s="295">
        <v>3</v>
      </c>
      <c r="T18" s="328"/>
      <c r="U18" s="439"/>
      <c r="V18" s="223"/>
      <c r="W18" s="224"/>
      <c r="X18" s="214"/>
      <c r="Y18" s="295">
        <v>3</v>
      </c>
      <c r="Z18" s="328"/>
      <c r="AA18" s="316"/>
      <c r="AB18" s="223"/>
      <c r="AC18" s="213"/>
      <c r="AD18" s="214"/>
      <c r="AE18" s="309"/>
    </row>
    <row r="19" spans="1:31" ht="16.2" customHeight="1" thickBot="1">
      <c r="A19" s="166">
        <v>3</v>
      </c>
      <c r="C19" s="439"/>
      <c r="D19" s="323"/>
      <c r="E19" s="226"/>
      <c r="F19" s="216"/>
      <c r="G19" s="295">
        <v>3</v>
      </c>
      <c r="H19" s="328"/>
      <c r="I19" s="439"/>
      <c r="J19" s="323"/>
      <c r="K19" s="226"/>
      <c r="L19" s="216"/>
      <c r="M19" s="166">
        <v>3</v>
      </c>
      <c r="O19" s="439"/>
      <c r="P19" s="323"/>
      <c r="Q19" s="226"/>
      <c r="R19" s="216"/>
      <c r="S19" s="295">
        <v>3</v>
      </c>
      <c r="T19" s="328"/>
      <c r="U19" s="439"/>
      <c r="V19" s="323"/>
      <c r="W19" s="226"/>
      <c r="X19" s="216"/>
      <c r="Y19" s="295">
        <v>3</v>
      </c>
      <c r="Z19" s="328"/>
      <c r="AA19" s="319"/>
      <c r="AB19" s="323"/>
      <c r="AC19" s="215"/>
      <c r="AD19" s="216"/>
      <c r="AE19" s="309"/>
    </row>
    <row r="20" spans="1:31" ht="16.2" customHeight="1" thickTop="1">
      <c r="A20" s="166">
        <v>4</v>
      </c>
      <c r="C20" s="40" t="s">
        <v>228</v>
      </c>
      <c r="D20" s="41">
        <f xml:space="preserve"> SUM(D13:D19)</f>
        <v>11250</v>
      </c>
      <c r="E20" s="48"/>
      <c r="F20" s="79">
        <f>SUM(F13:F19)</f>
        <v>0</v>
      </c>
      <c r="G20" s="166">
        <v>4</v>
      </c>
      <c r="I20" s="40" t="s">
        <v>228</v>
      </c>
      <c r="J20" s="41">
        <f xml:space="preserve"> SUM(J13:J19)</f>
        <v>900</v>
      </c>
      <c r="K20" s="48"/>
      <c r="L20" s="79">
        <f>SUM(L13:L19)</f>
        <v>0</v>
      </c>
      <c r="M20" s="166">
        <v>4</v>
      </c>
      <c r="O20" s="40" t="s">
        <v>228</v>
      </c>
      <c r="P20" s="41">
        <f xml:space="preserve"> SUM(P13:P19)</f>
        <v>800</v>
      </c>
      <c r="Q20" s="48"/>
      <c r="R20" s="79">
        <f>SUM(R13:R19)</f>
        <v>0</v>
      </c>
      <c r="S20" s="166">
        <v>4</v>
      </c>
      <c r="U20" s="40" t="s">
        <v>228</v>
      </c>
      <c r="V20" s="46">
        <f xml:space="preserve"> SUM(V13:V19)</f>
        <v>3600</v>
      </c>
      <c r="W20" s="48"/>
      <c r="X20" s="79">
        <f>SUM(X13:X19)</f>
        <v>0</v>
      </c>
      <c r="Y20" s="166">
        <v>4</v>
      </c>
      <c r="AA20" s="40" t="s">
        <v>228</v>
      </c>
      <c r="AB20" s="46" t="s">
        <v>229</v>
      </c>
      <c r="AC20" s="44"/>
      <c r="AD20" s="79">
        <f>SUM(AD13:AD19)</f>
        <v>0</v>
      </c>
      <c r="AE20" s="49">
        <f>+V20+P20+J20+D20</f>
        <v>16550</v>
      </c>
    </row>
    <row r="21" spans="1:31" ht="16.2" customHeight="1">
      <c r="A21" s="166">
        <v>9</v>
      </c>
      <c r="C21" t="s">
        <v>558</v>
      </c>
      <c r="G21" s="166">
        <v>9</v>
      </c>
      <c r="J21" s="329" t="s">
        <v>1215</v>
      </c>
      <c r="L21" s="363"/>
      <c r="M21" s="295">
        <v>9</v>
      </c>
      <c r="N21" s="328"/>
      <c r="O21" s="329"/>
      <c r="P21" s="329"/>
      <c r="Q21" s="345"/>
      <c r="R21" s="363"/>
      <c r="S21" s="295">
        <v>9</v>
      </c>
      <c r="T21" s="328"/>
      <c r="U21" s="333"/>
      <c r="V21" s="329"/>
      <c r="W21" s="345"/>
      <c r="X21" s="363"/>
      <c r="Y21" s="295">
        <v>9</v>
      </c>
      <c r="Z21" s="328"/>
      <c r="AA21" s="329"/>
      <c r="AB21" s="329"/>
      <c r="AD21" s="109" t="s">
        <v>414</v>
      </c>
      <c r="AE21" s="106">
        <f>SUM(AD20+Ｙ三木市折込部数+Ｍ三木市折込部数+Ａ三木市折込部数+Ｋ三木市折込部数)</f>
        <v>0</v>
      </c>
    </row>
    <row r="22" spans="1:31" ht="16.2" customHeight="1">
      <c r="C22" t="s">
        <v>982</v>
      </c>
      <c r="D22" s="329"/>
      <c r="E22" s="345"/>
      <c r="F22" s="363"/>
      <c r="G22" s="295"/>
      <c r="H22" s="328"/>
      <c r="I22" s="329"/>
      <c r="J22" s="329" t="s">
        <v>1214</v>
      </c>
      <c r="K22" s="345"/>
      <c r="L22" s="363"/>
      <c r="M22" s="295"/>
      <c r="N22" s="328"/>
      <c r="O22" s="329"/>
      <c r="P22" s="329"/>
      <c r="Q22" s="345"/>
      <c r="R22" s="363"/>
      <c r="S22" s="295"/>
      <c r="T22" s="328"/>
      <c r="U22" s="333"/>
      <c r="V22" s="329"/>
      <c r="W22" s="345"/>
      <c r="X22" s="363"/>
      <c r="Y22" s="295"/>
      <c r="Z22" s="328"/>
      <c r="AA22" s="329"/>
      <c r="AB22" s="329"/>
      <c r="AC22" s="329"/>
      <c r="AD22" s="329"/>
      <c r="AE22" s="329"/>
    </row>
    <row r="23" spans="1:31" ht="16.2" customHeight="1">
      <c r="D23" s="329"/>
      <c r="E23" s="345"/>
      <c r="F23" s="363"/>
      <c r="G23" s="295"/>
      <c r="H23" s="328"/>
      <c r="I23" s="329"/>
      <c r="J23" s="329" t="s">
        <v>1280</v>
      </c>
      <c r="K23" s="345"/>
      <c r="L23" s="363"/>
      <c r="M23" s="295"/>
      <c r="N23" s="328"/>
      <c r="O23" s="329"/>
      <c r="P23" s="329"/>
      <c r="Q23" s="345"/>
      <c r="R23" s="363"/>
      <c r="S23" s="295"/>
      <c r="T23" s="328"/>
      <c r="U23" s="333"/>
      <c r="V23" s="329"/>
      <c r="W23" s="345"/>
      <c r="X23" s="363"/>
      <c r="Y23" s="295"/>
      <c r="Z23" s="328"/>
      <c r="AA23" s="329"/>
      <c r="AB23" s="329"/>
      <c r="AC23" s="329"/>
      <c r="AD23" s="329"/>
      <c r="AE23" s="329"/>
    </row>
    <row r="24" spans="1:31" ht="16.2" customHeight="1">
      <c r="C24" s="329"/>
      <c r="D24" s="329"/>
      <c r="E24" s="345"/>
      <c r="F24" s="363"/>
      <c r="G24" s="295"/>
      <c r="H24" s="328"/>
      <c r="I24" s="329"/>
      <c r="J24" s="329"/>
      <c r="K24" s="345"/>
      <c r="L24" s="363"/>
      <c r="M24" s="295"/>
      <c r="N24" s="328"/>
      <c r="O24" s="329"/>
      <c r="P24" s="329"/>
      <c r="Q24" s="345"/>
      <c r="R24" s="363"/>
      <c r="S24" s="295"/>
      <c r="T24" s="328"/>
      <c r="U24" s="333"/>
      <c r="V24" s="329"/>
      <c r="W24" s="345"/>
      <c r="X24" s="363"/>
      <c r="Y24" s="295"/>
      <c r="Z24" s="328"/>
      <c r="AA24" s="329"/>
      <c r="AB24" s="329"/>
      <c r="AC24" s="329"/>
      <c r="AD24" s="329"/>
      <c r="AE24" s="329"/>
    </row>
    <row r="25" spans="1:31" ht="16.2" customHeight="1">
      <c r="C25" s="329"/>
      <c r="D25" s="329"/>
      <c r="E25" s="345"/>
      <c r="F25" s="363"/>
      <c r="G25" s="295"/>
      <c r="H25" s="328"/>
      <c r="I25" s="329"/>
      <c r="J25" s="329"/>
      <c r="K25" s="345"/>
      <c r="L25" s="363"/>
      <c r="M25" s="295"/>
      <c r="N25" s="328"/>
      <c r="O25" s="329"/>
      <c r="P25" s="329"/>
      <c r="Q25" s="345"/>
      <c r="R25" s="363"/>
      <c r="S25" s="295"/>
      <c r="T25" s="328"/>
      <c r="U25" s="333"/>
      <c r="V25" s="329"/>
      <c r="W25" s="345"/>
      <c r="X25" s="363"/>
      <c r="Y25" s="295"/>
      <c r="Z25" s="328"/>
      <c r="AA25" s="329"/>
      <c r="AB25" s="329"/>
      <c r="AC25" s="329"/>
      <c r="AD25" s="329"/>
      <c r="AE25" s="329"/>
    </row>
    <row r="26" spans="1:31" ht="16.2" customHeight="1">
      <c r="C26" s="329"/>
      <c r="D26" s="329"/>
      <c r="E26" s="345"/>
      <c r="F26" s="363"/>
      <c r="G26" s="295"/>
      <c r="H26" s="328"/>
      <c r="I26" s="329"/>
      <c r="J26" s="329"/>
      <c r="K26" s="345"/>
      <c r="L26" s="363"/>
      <c r="M26" s="295"/>
      <c r="N26" s="328"/>
      <c r="O26" s="329"/>
      <c r="P26" s="329"/>
      <c r="Q26" s="345"/>
      <c r="R26" s="363"/>
      <c r="S26" s="295"/>
      <c r="T26" s="328"/>
      <c r="U26" s="333"/>
      <c r="V26" s="329"/>
      <c r="W26" s="345"/>
      <c r="X26" s="363"/>
      <c r="Y26" s="295"/>
      <c r="Z26" s="328"/>
      <c r="AA26" s="329"/>
      <c r="AB26" s="329"/>
      <c r="AC26" s="329"/>
      <c r="AD26" s="329"/>
      <c r="AE26" s="329"/>
    </row>
    <row r="27" spans="1:31" ht="16.2" customHeight="1">
      <c r="C27" s="329"/>
      <c r="D27" s="329"/>
      <c r="E27" s="345"/>
      <c r="F27" s="363"/>
      <c r="G27" s="295"/>
      <c r="H27" s="328"/>
      <c r="I27" s="329"/>
      <c r="J27" s="329"/>
      <c r="K27" s="345"/>
      <c r="L27" s="363"/>
      <c r="M27" s="295"/>
      <c r="N27" s="328"/>
      <c r="O27" s="329"/>
      <c r="P27" s="329"/>
      <c r="Q27" s="345"/>
      <c r="R27" s="363"/>
      <c r="S27" s="295"/>
      <c r="T27" s="328"/>
      <c r="U27" s="333"/>
      <c r="V27" s="329"/>
      <c r="W27" s="345"/>
      <c r="X27" s="363"/>
      <c r="Y27" s="295"/>
      <c r="Z27" s="328"/>
      <c r="AA27" s="329"/>
      <c r="AB27" s="329"/>
      <c r="AC27" s="329"/>
      <c r="AD27" s="329"/>
      <c r="AE27" s="329"/>
    </row>
    <row r="28" spans="1:31" ht="16.2" customHeight="1">
      <c r="C28" s="329"/>
      <c r="D28" s="329"/>
      <c r="E28" s="345"/>
      <c r="F28" s="363"/>
      <c r="G28" s="295"/>
      <c r="H28" s="328"/>
      <c r="I28" s="329"/>
      <c r="J28" s="329"/>
      <c r="K28" s="345"/>
      <c r="L28" s="363"/>
      <c r="M28" s="295"/>
      <c r="N28" s="328"/>
      <c r="O28" s="329"/>
      <c r="P28" s="329"/>
      <c r="Q28" s="345"/>
      <c r="R28" s="363"/>
      <c r="S28" s="295"/>
      <c r="T28" s="328"/>
      <c r="U28" s="333"/>
      <c r="V28" s="329"/>
      <c r="W28" s="345"/>
      <c r="X28" s="363"/>
      <c r="Y28" s="295"/>
      <c r="Z28" s="328"/>
      <c r="AA28" s="329"/>
      <c r="AB28" s="329"/>
      <c r="AC28" s="329"/>
      <c r="AD28" s="329"/>
      <c r="AE28" s="329"/>
    </row>
    <row r="29" spans="1:31" ht="16.2" customHeight="1">
      <c r="C29" s="329"/>
      <c r="D29" s="329"/>
      <c r="E29" s="345"/>
      <c r="F29" s="363"/>
      <c r="G29" s="295"/>
      <c r="H29" s="328"/>
      <c r="I29" s="329"/>
      <c r="J29" s="329"/>
      <c r="K29" s="345"/>
      <c r="L29" s="363"/>
      <c r="M29" s="295"/>
      <c r="N29" s="328"/>
      <c r="O29" s="329"/>
      <c r="P29" s="329"/>
      <c r="Q29" s="345"/>
      <c r="R29" s="363"/>
      <c r="S29" s="295"/>
      <c r="T29" s="328"/>
      <c r="U29" s="333"/>
      <c r="V29" s="329"/>
      <c r="W29" s="345"/>
      <c r="X29" s="363"/>
      <c r="Y29" s="295"/>
      <c r="Z29" s="328"/>
      <c r="AA29" s="329"/>
      <c r="AB29" s="329"/>
      <c r="AC29" s="329"/>
      <c r="AD29" s="329"/>
      <c r="AE29" s="329"/>
    </row>
    <row r="30" spans="1:31" ht="16.2" customHeight="1">
      <c r="C30" s="329"/>
      <c r="D30" s="329"/>
      <c r="E30" s="345"/>
      <c r="F30" s="363"/>
      <c r="G30" s="295"/>
      <c r="H30" s="328"/>
      <c r="I30" s="329"/>
      <c r="J30" s="329"/>
      <c r="K30" s="345"/>
      <c r="L30" s="363"/>
      <c r="M30" s="295"/>
      <c r="N30" s="328"/>
      <c r="O30" s="329"/>
      <c r="P30" s="329"/>
      <c r="Q30" s="345"/>
      <c r="R30" s="363"/>
      <c r="S30" s="295"/>
      <c r="T30" s="328"/>
      <c r="U30" s="333"/>
      <c r="V30" s="329"/>
      <c r="W30" s="345"/>
      <c r="X30" s="363"/>
      <c r="Y30" s="295"/>
      <c r="Z30" s="328"/>
      <c r="AA30" s="329"/>
      <c r="AB30" s="329"/>
      <c r="AC30" s="329"/>
      <c r="AD30" s="329"/>
      <c r="AE30" s="329"/>
    </row>
    <row r="31" spans="1:31" ht="16.2" customHeight="1">
      <c r="C31" s="329"/>
      <c r="D31" s="329"/>
      <c r="E31" s="345"/>
      <c r="F31" s="363"/>
      <c r="G31" s="295"/>
      <c r="H31" s="328"/>
      <c r="I31" s="329"/>
      <c r="J31" s="329"/>
      <c r="K31" s="345"/>
      <c r="L31" s="363"/>
      <c r="M31" s="295"/>
      <c r="N31" s="328"/>
      <c r="O31" s="329"/>
      <c r="P31" s="329"/>
      <c r="Q31" s="345"/>
      <c r="R31" s="363"/>
      <c r="S31" s="295"/>
      <c r="T31" s="328"/>
      <c r="U31" s="333"/>
      <c r="V31" s="329"/>
      <c r="W31" s="345"/>
      <c r="X31" s="363"/>
      <c r="Y31" s="295"/>
      <c r="Z31" s="328"/>
      <c r="AA31" s="329"/>
      <c r="AB31" s="329"/>
      <c r="AC31" s="329"/>
      <c r="AD31" s="329"/>
      <c r="AE31" s="329"/>
    </row>
    <row r="32" spans="1:31" ht="16.2" customHeight="1">
      <c r="C32" s="329"/>
      <c r="D32" s="329"/>
      <c r="E32" s="345"/>
      <c r="F32" s="363"/>
      <c r="G32" s="295"/>
      <c r="H32" s="328"/>
      <c r="I32" s="329"/>
      <c r="J32" s="329"/>
      <c r="K32" s="345"/>
      <c r="L32" s="363"/>
      <c r="M32" s="295"/>
      <c r="N32" s="328"/>
      <c r="O32" s="329"/>
      <c r="P32" s="329"/>
      <c r="Q32" s="345"/>
      <c r="R32" s="363"/>
      <c r="S32" s="295"/>
      <c r="T32" s="328"/>
      <c r="U32" s="333"/>
      <c r="V32" s="329"/>
      <c r="W32" s="345"/>
      <c r="X32" s="363"/>
      <c r="Y32" s="295"/>
      <c r="Z32" s="328"/>
      <c r="AA32" s="329"/>
      <c r="AB32" s="329"/>
      <c r="AC32" s="329"/>
      <c r="AD32" s="329"/>
      <c r="AE32" s="329"/>
    </row>
    <row r="33" spans="3:31" ht="16.2" customHeight="1">
      <c r="C33" s="329"/>
      <c r="D33" s="329"/>
      <c r="E33" s="345"/>
      <c r="F33" s="363"/>
      <c r="G33" s="295"/>
      <c r="H33" s="328"/>
      <c r="I33" s="329"/>
      <c r="J33" s="329"/>
      <c r="K33" s="345"/>
      <c r="L33" s="363"/>
      <c r="M33" s="295"/>
      <c r="N33" s="328"/>
      <c r="O33" s="329"/>
      <c r="P33" s="329"/>
      <c r="Q33" s="345"/>
      <c r="R33" s="363"/>
      <c r="S33" s="295"/>
      <c r="T33" s="328"/>
      <c r="U33" s="333"/>
      <c r="V33" s="329"/>
      <c r="W33" s="345"/>
      <c r="X33" s="363"/>
      <c r="Y33" s="295"/>
      <c r="Z33" s="328"/>
      <c r="AA33" s="329"/>
      <c r="AB33" s="329"/>
      <c r="AC33" s="329"/>
      <c r="AD33" s="329"/>
      <c r="AE33" s="329"/>
    </row>
    <row r="34" spans="3:31" ht="16.2" customHeight="1">
      <c r="C34" s="329"/>
      <c r="D34" s="329"/>
      <c r="E34" s="345"/>
      <c r="F34" s="363"/>
      <c r="G34" s="295"/>
      <c r="H34" s="328"/>
      <c r="I34" s="329"/>
      <c r="J34" s="329"/>
      <c r="K34" s="345"/>
      <c r="L34" s="363"/>
      <c r="M34" s="295"/>
      <c r="N34" s="328"/>
      <c r="O34" s="329"/>
      <c r="P34" s="329"/>
      <c r="Q34" s="345"/>
      <c r="R34" s="363"/>
      <c r="S34" s="295"/>
      <c r="T34" s="328"/>
      <c r="U34" s="333"/>
      <c r="V34" s="329"/>
      <c r="W34" s="345"/>
      <c r="X34" s="363"/>
      <c r="Y34" s="295"/>
      <c r="Z34" s="328"/>
      <c r="AA34" s="329"/>
      <c r="AB34" s="329"/>
      <c r="AC34" s="329"/>
      <c r="AD34" s="329"/>
      <c r="AE34" s="329"/>
    </row>
    <row r="35" spans="3:31" ht="16.2" customHeight="1">
      <c r="C35" s="329"/>
      <c r="D35" s="329"/>
      <c r="E35" s="345"/>
      <c r="F35" s="363"/>
      <c r="G35" s="295"/>
      <c r="H35" s="328"/>
      <c r="I35" s="329"/>
      <c r="J35" s="329"/>
      <c r="K35" s="345"/>
      <c r="L35" s="363"/>
      <c r="M35" s="295"/>
      <c r="N35" s="328"/>
      <c r="O35" s="329"/>
      <c r="P35" s="329"/>
      <c r="Q35" s="345"/>
      <c r="R35" s="363"/>
      <c r="S35" s="295"/>
      <c r="T35" s="328"/>
      <c r="U35" s="333"/>
      <c r="V35" s="329"/>
      <c r="W35" s="345"/>
      <c r="X35" s="363"/>
      <c r="Y35" s="295"/>
      <c r="Z35" s="328"/>
      <c r="AA35" s="329"/>
      <c r="AB35" s="329"/>
      <c r="AC35" s="329"/>
      <c r="AD35" s="329"/>
      <c r="AE35" s="329"/>
    </row>
    <row r="36" spans="3:31" ht="16.2" customHeight="1">
      <c r="C36" s="329"/>
      <c r="D36" s="329"/>
      <c r="E36" s="345"/>
      <c r="F36" s="363"/>
      <c r="G36" s="295"/>
      <c r="H36" s="328"/>
      <c r="I36" s="329"/>
      <c r="J36" s="329"/>
      <c r="K36" s="345"/>
      <c r="L36" s="363"/>
      <c r="M36" s="295"/>
      <c r="N36" s="328"/>
      <c r="O36" s="329"/>
      <c r="P36" s="329"/>
      <c r="Q36" s="345"/>
      <c r="R36" s="363"/>
      <c r="S36" s="295"/>
      <c r="T36" s="328"/>
      <c r="U36" s="333"/>
      <c r="V36" s="329"/>
      <c r="W36" s="345"/>
      <c r="X36" s="363"/>
      <c r="Y36" s="295"/>
      <c r="Z36" s="328"/>
      <c r="AA36" s="329"/>
      <c r="AB36" s="329"/>
      <c r="AC36" s="329"/>
      <c r="AD36" s="329"/>
      <c r="AE36" s="329"/>
    </row>
    <row r="37" spans="3:31" ht="16.2" customHeight="1">
      <c r="C37" s="329"/>
      <c r="D37" s="329"/>
      <c r="E37" s="345"/>
      <c r="F37" s="363"/>
      <c r="G37" s="295"/>
      <c r="H37" s="328"/>
      <c r="I37" s="329"/>
      <c r="J37" s="329"/>
      <c r="K37" s="345"/>
      <c r="L37" s="363"/>
      <c r="M37" s="295"/>
      <c r="N37" s="328"/>
      <c r="O37" s="329"/>
      <c r="P37" s="329"/>
      <c r="Q37" s="345"/>
      <c r="R37" s="363"/>
      <c r="S37" s="295"/>
      <c r="T37" s="328"/>
      <c r="U37" s="333"/>
      <c r="V37" s="329"/>
      <c r="W37" s="345"/>
      <c r="X37" s="363"/>
      <c r="Y37" s="295"/>
      <c r="Z37" s="328"/>
      <c r="AA37" s="329"/>
      <c r="AB37" s="329"/>
      <c r="AC37" s="329"/>
      <c r="AD37" s="329"/>
      <c r="AE37" s="329"/>
    </row>
    <row r="38" spans="3:31" ht="16.2" customHeight="1">
      <c r="C38" s="329"/>
      <c r="D38" s="329"/>
      <c r="E38" s="345"/>
      <c r="F38" s="363"/>
      <c r="G38" s="295"/>
      <c r="H38" s="328"/>
      <c r="I38" s="329"/>
      <c r="J38" s="329"/>
      <c r="K38" s="345"/>
      <c r="L38" s="363"/>
      <c r="M38" s="295"/>
      <c r="N38" s="328"/>
      <c r="O38" s="329"/>
      <c r="P38" s="329"/>
      <c r="Q38" s="345"/>
      <c r="R38" s="363"/>
      <c r="S38" s="295"/>
      <c r="T38" s="328"/>
      <c r="U38" s="333"/>
      <c r="V38" s="329"/>
      <c r="W38" s="345"/>
      <c r="X38" s="363"/>
      <c r="Y38" s="295"/>
      <c r="Z38" s="328"/>
      <c r="AA38" s="329"/>
      <c r="AB38" s="329"/>
      <c r="AC38" s="329"/>
      <c r="AD38" s="329"/>
      <c r="AE38" s="329"/>
    </row>
    <row r="39" spans="3:31" ht="16.2" customHeight="1">
      <c r="C39" s="329"/>
      <c r="D39" s="329"/>
      <c r="E39" s="345"/>
      <c r="F39" s="363"/>
      <c r="G39" s="295"/>
      <c r="H39" s="383"/>
      <c r="I39" s="329"/>
      <c r="J39" s="329"/>
      <c r="K39" s="345"/>
      <c r="L39" s="363"/>
      <c r="M39" s="295"/>
      <c r="N39" s="328"/>
      <c r="O39" s="329"/>
      <c r="P39" s="329"/>
      <c r="Q39" s="345"/>
      <c r="R39" s="363"/>
      <c r="S39" s="295"/>
      <c r="T39" s="328"/>
      <c r="U39" s="333"/>
      <c r="V39" s="329"/>
      <c r="W39" s="345"/>
      <c r="X39" s="363"/>
      <c r="Y39" s="295"/>
      <c r="Z39" s="328"/>
      <c r="AA39" s="329"/>
      <c r="AB39" s="329"/>
      <c r="AC39" s="329"/>
      <c r="AD39" s="329"/>
      <c r="AE39" s="329"/>
    </row>
    <row r="40" spans="3:31" ht="16.2" customHeight="1">
      <c r="C40" s="329"/>
      <c r="D40" s="329"/>
      <c r="E40" s="345"/>
      <c r="F40" s="363"/>
      <c r="G40" s="295"/>
      <c r="H40" s="328"/>
      <c r="I40" s="329"/>
      <c r="J40" s="329"/>
      <c r="K40" s="345"/>
      <c r="L40" s="363"/>
      <c r="M40" s="295"/>
      <c r="N40" s="328"/>
      <c r="O40" s="329"/>
      <c r="P40" s="329"/>
      <c r="Q40" s="345"/>
      <c r="R40" s="363"/>
      <c r="S40" s="295"/>
      <c r="T40" s="328"/>
      <c r="U40" s="333"/>
      <c r="V40" s="329"/>
      <c r="W40" s="345"/>
      <c r="X40" s="363"/>
      <c r="Y40" s="295"/>
      <c r="Z40" s="328"/>
      <c r="AA40" s="329"/>
      <c r="AB40" s="329"/>
      <c r="AC40" s="329"/>
      <c r="AD40" s="329"/>
      <c r="AE40" s="329"/>
    </row>
    <row r="41" spans="3:31" ht="16.2" customHeight="1">
      <c r="C41" s="329"/>
      <c r="D41" s="329"/>
      <c r="E41" s="345"/>
      <c r="F41" s="363"/>
      <c r="G41" s="295"/>
      <c r="H41" s="328"/>
      <c r="I41" s="329"/>
      <c r="J41" s="329"/>
      <c r="K41" s="345"/>
      <c r="L41" s="363"/>
      <c r="M41" s="295"/>
      <c r="N41" s="328"/>
      <c r="O41" s="329"/>
      <c r="P41" s="329"/>
      <c r="Q41" s="345"/>
      <c r="R41" s="363"/>
      <c r="S41" s="295"/>
      <c r="T41" s="328"/>
      <c r="U41" s="333"/>
      <c r="V41" s="329"/>
      <c r="W41" s="345"/>
      <c r="X41" s="363"/>
      <c r="Y41" s="295"/>
      <c r="Z41" s="328"/>
      <c r="AA41" s="329"/>
      <c r="AB41" s="329"/>
      <c r="AC41" s="329"/>
      <c r="AD41" s="329"/>
      <c r="AE41" s="329"/>
    </row>
    <row r="42" spans="3:31" ht="16.2" customHeight="1">
      <c r="C42" s="329"/>
      <c r="D42" s="329"/>
      <c r="E42" s="345"/>
      <c r="F42" s="363"/>
      <c r="G42" s="295"/>
      <c r="H42" s="328"/>
      <c r="I42" s="329"/>
      <c r="J42" s="329"/>
      <c r="K42" s="345"/>
      <c r="L42" s="363"/>
      <c r="M42" s="295"/>
      <c r="N42" s="328"/>
      <c r="O42" s="329"/>
      <c r="P42" s="329"/>
      <c r="Q42" s="345"/>
      <c r="R42" s="363"/>
      <c r="S42" s="295"/>
      <c r="T42" s="328"/>
      <c r="U42" s="333"/>
      <c r="V42" s="329"/>
      <c r="W42" s="345"/>
      <c r="X42" s="363"/>
      <c r="Y42" s="295"/>
      <c r="Z42" s="328"/>
      <c r="AA42" s="329"/>
      <c r="AB42" s="329"/>
      <c r="AC42" s="329"/>
      <c r="AD42" s="329"/>
      <c r="AE42" s="329"/>
    </row>
    <row r="43" spans="3:31" ht="16.2" customHeight="1">
      <c r="C43" s="329"/>
      <c r="D43" s="329"/>
      <c r="E43" s="345"/>
      <c r="F43" s="363"/>
      <c r="G43" s="295"/>
      <c r="H43" s="328"/>
      <c r="I43" s="329"/>
      <c r="J43" s="329"/>
      <c r="K43" s="345"/>
      <c r="L43" s="363"/>
      <c r="M43" s="295"/>
      <c r="N43" s="328"/>
      <c r="O43" s="329"/>
      <c r="P43" s="329"/>
      <c r="Q43" s="345"/>
      <c r="R43" s="363"/>
      <c r="S43" s="295"/>
      <c r="T43" s="328"/>
      <c r="U43" s="333"/>
      <c r="V43" s="329"/>
      <c r="W43" s="345"/>
      <c r="X43" s="363"/>
      <c r="Y43" s="295"/>
      <c r="Z43" s="328"/>
      <c r="AA43" s="329"/>
      <c r="AB43" s="329"/>
      <c r="AC43" s="329"/>
      <c r="AD43" s="329"/>
      <c r="AE43" s="329"/>
    </row>
    <row r="44" spans="3:31" ht="16.2" customHeight="1">
      <c r="C44" s="329"/>
      <c r="D44" s="329"/>
      <c r="E44" s="345"/>
      <c r="F44" s="363"/>
      <c r="G44" s="295"/>
      <c r="H44" s="328"/>
      <c r="I44" s="329"/>
      <c r="J44" s="329"/>
      <c r="K44" s="345"/>
      <c r="L44" s="363"/>
      <c r="M44" s="295"/>
      <c r="N44" s="328"/>
      <c r="O44" s="329"/>
      <c r="P44" s="329"/>
      <c r="Q44" s="345"/>
      <c r="R44" s="363"/>
      <c r="S44" s="295"/>
      <c r="T44" s="328"/>
      <c r="U44" s="333"/>
      <c r="V44" s="329"/>
      <c r="W44" s="345"/>
      <c r="X44" s="363"/>
      <c r="Y44" s="295"/>
      <c r="Z44" s="328"/>
      <c r="AA44" s="329"/>
      <c r="AB44" s="329"/>
      <c r="AC44" s="329"/>
      <c r="AD44" s="329"/>
      <c r="AE44" s="329"/>
    </row>
    <row r="45" spans="3:31" ht="16.2" customHeight="1">
      <c r="C45" s="329"/>
      <c r="D45" s="329"/>
      <c r="E45" s="345"/>
      <c r="F45" s="363"/>
      <c r="G45" s="295"/>
      <c r="H45" s="328"/>
      <c r="I45" s="329"/>
      <c r="J45" s="329"/>
      <c r="K45" s="345"/>
      <c r="L45" s="363"/>
      <c r="M45" s="295"/>
      <c r="N45" s="328"/>
      <c r="O45" s="329"/>
      <c r="P45" s="329"/>
      <c r="Q45" s="345"/>
      <c r="R45" s="363"/>
      <c r="S45" s="295"/>
      <c r="T45" s="328"/>
      <c r="U45" s="333"/>
      <c r="V45" s="329"/>
      <c r="W45" s="345"/>
      <c r="X45" s="363"/>
      <c r="Y45" s="295"/>
      <c r="Z45" s="328"/>
      <c r="AA45" s="329"/>
      <c r="AB45" s="329"/>
      <c r="AC45" s="329"/>
      <c r="AD45" s="329"/>
      <c r="AE45" s="329"/>
    </row>
    <row r="46" spans="3:31" ht="16.2" customHeight="1">
      <c r="C46" s="329"/>
      <c r="D46" s="329"/>
      <c r="E46" s="345"/>
      <c r="F46" s="363"/>
      <c r="G46" s="295"/>
      <c r="H46" s="328"/>
      <c r="I46" s="329"/>
      <c r="J46" s="329"/>
      <c r="K46" s="345"/>
      <c r="L46" s="363"/>
      <c r="M46" s="295"/>
      <c r="N46" s="328"/>
      <c r="O46" s="329"/>
      <c r="P46" s="329"/>
      <c r="Q46" s="345"/>
      <c r="R46" s="363"/>
      <c r="S46" s="295"/>
      <c r="T46" s="328"/>
      <c r="U46" s="333"/>
      <c r="V46" s="329"/>
      <c r="W46" s="345"/>
      <c r="X46" s="363"/>
      <c r="Y46" s="295"/>
      <c r="Z46" s="328"/>
      <c r="AA46" s="329"/>
      <c r="AB46" s="329"/>
      <c r="AC46" s="329"/>
      <c r="AD46" s="329"/>
      <c r="AE46" s="329"/>
    </row>
    <row r="47" spans="3:31" ht="16.2" customHeight="1">
      <c r="C47" s="329"/>
      <c r="D47" s="329"/>
      <c r="E47" s="345"/>
      <c r="F47" s="363"/>
      <c r="G47" s="295"/>
      <c r="H47" s="328"/>
      <c r="I47" s="329"/>
      <c r="J47" s="329"/>
      <c r="K47" s="345"/>
      <c r="L47" s="363"/>
      <c r="M47" s="295"/>
      <c r="N47" s="328"/>
      <c r="O47" s="329"/>
      <c r="P47" s="329"/>
      <c r="Q47" s="345"/>
      <c r="R47" s="363"/>
      <c r="S47" s="295"/>
      <c r="T47" s="328"/>
      <c r="U47" s="333"/>
      <c r="V47" s="329"/>
      <c r="W47" s="345"/>
      <c r="X47" s="363"/>
      <c r="Y47" s="295"/>
      <c r="Z47" s="328"/>
      <c r="AA47" s="329"/>
      <c r="AB47" s="329"/>
      <c r="AC47" s="329"/>
      <c r="AD47" s="329"/>
      <c r="AE47" s="329"/>
    </row>
    <row r="48" spans="3:31" ht="16.2" customHeight="1">
      <c r="C48" s="329"/>
      <c r="D48" s="329"/>
      <c r="E48" s="345"/>
      <c r="F48" s="363"/>
      <c r="G48" s="295"/>
      <c r="H48" s="328"/>
      <c r="I48" s="329"/>
      <c r="J48" s="329"/>
      <c r="K48" s="345"/>
      <c r="L48" s="363"/>
      <c r="M48" s="295"/>
      <c r="N48" s="328"/>
      <c r="O48" s="329"/>
      <c r="P48" s="329"/>
      <c r="Q48" s="345"/>
      <c r="R48" s="363"/>
      <c r="S48" s="295"/>
      <c r="T48" s="328"/>
      <c r="U48" s="333"/>
      <c r="V48" s="329"/>
      <c r="W48" s="345"/>
      <c r="X48" s="363"/>
      <c r="Y48" s="295"/>
      <c r="Z48" s="328"/>
      <c r="AA48" s="329"/>
      <c r="AB48" s="329"/>
      <c r="AC48" s="329"/>
      <c r="AD48" s="329"/>
      <c r="AE48" s="329"/>
    </row>
    <row r="49" spans="3:31" ht="16.2" customHeight="1">
      <c r="C49" s="329"/>
      <c r="D49" s="329"/>
      <c r="E49" s="345"/>
      <c r="F49" s="363"/>
      <c r="G49" s="295"/>
      <c r="H49" s="328"/>
      <c r="I49" s="329"/>
      <c r="J49" s="329"/>
      <c r="K49" s="345"/>
      <c r="L49" s="363"/>
      <c r="M49" s="295"/>
      <c r="N49" s="328"/>
      <c r="O49" s="329"/>
      <c r="P49" s="329"/>
      <c r="Q49" s="345"/>
      <c r="R49" s="363"/>
      <c r="S49" s="295"/>
      <c r="T49" s="328"/>
      <c r="U49" s="333"/>
      <c r="V49" s="329"/>
      <c r="W49" s="345"/>
      <c r="X49" s="363"/>
      <c r="Y49" s="295"/>
      <c r="Z49" s="328"/>
      <c r="AA49" s="329"/>
      <c r="AB49" s="329"/>
      <c r="AC49" s="329"/>
      <c r="AD49" s="329"/>
      <c r="AE49" s="329"/>
    </row>
    <row r="50" spans="3:31" ht="16.2" customHeight="1">
      <c r="C50" s="329"/>
      <c r="D50" s="329"/>
      <c r="E50" s="345"/>
      <c r="F50" s="363"/>
      <c r="G50" s="295"/>
      <c r="H50" s="328"/>
      <c r="I50" s="329"/>
      <c r="J50" s="329"/>
      <c r="K50" s="345"/>
      <c r="L50" s="363"/>
      <c r="M50" s="295"/>
      <c r="N50" s="328"/>
      <c r="O50" s="329"/>
      <c r="P50" s="329"/>
      <c r="Q50" s="345"/>
      <c r="R50" s="363"/>
      <c r="S50" s="295"/>
      <c r="T50" s="328"/>
      <c r="U50" s="333"/>
      <c r="V50" s="329"/>
      <c r="W50" s="345"/>
      <c r="X50" s="363"/>
      <c r="Y50" s="295"/>
      <c r="Z50" s="328"/>
      <c r="AA50" s="329"/>
      <c r="AB50" s="329"/>
      <c r="AC50" s="329"/>
      <c r="AD50" s="329"/>
      <c r="AE50" s="329"/>
    </row>
    <row r="51" spans="3:31" ht="16.2" customHeight="1">
      <c r="C51" s="329"/>
      <c r="D51" s="329"/>
      <c r="E51" s="345"/>
      <c r="F51" s="363"/>
      <c r="G51" s="295"/>
      <c r="H51" s="328"/>
      <c r="I51" s="329"/>
      <c r="J51" s="329"/>
      <c r="K51" s="345"/>
      <c r="L51" s="363"/>
      <c r="M51" s="295"/>
      <c r="N51" s="328"/>
      <c r="O51" s="329"/>
      <c r="P51" s="329"/>
      <c r="Q51" s="345"/>
      <c r="R51" s="363"/>
      <c r="S51" s="295"/>
      <c r="T51" s="328"/>
      <c r="U51" s="333"/>
      <c r="V51" s="329"/>
      <c r="W51" s="345"/>
      <c r="X51" s="363"/>
      <c r="Y51" s="295"/>
      <c r="Z51" s="328"/>
      <c r="AA51" s="329"/>
      <c r="AB51" s="329"/>
      <c r="AC51" s="329"/>
      <c r="AD51" s="329"/>
      <c r="AE51" s="329"/>
    </row>
    <row r="52" spans="3:31" ht="16.2" customHeight="1">
      <c r="C52" s="329"/>
      <c r="D52" s="329"/>
      <c r="E52" s="345"/>
      <c r="F52" s="363"/>
      <c r="G52" s="295"/>
      <c r="H52" s="328"/>
      <c r="I52" s="329"/>
      <c r="J52" s="329"/>
      <c r="K52" s="345"/>
      <c r="L52" s="363"/>
      <c r="M52" s="295"/>
      <c r="N52" s="328"/>
      <c r="O52" s="329"/>
      <c r="P52" s="329"/>
      <c r="Q52" s="345"/>
      <c r="R52" s="363"/>
      <c r="S52" s="295"/>
      <c r="T52" s="328"/>
      <c r="U52" s="333"/>
      <c r="V52" s="329"/>
      <c r="W52" s="345"/>
      <c r="X52" s="363"/>
      <c r="Y52" s="295"/>
      <c r="Z52" s="328"/>
      <c r="AA52" s="329"/>
      <c r="AB52" s="329"/>
      <c r="AC52" s="329"/>
      <c r="AD52" s="329"/>
      <c r="AE52" s="329"/>
    </row>
    <row r="53" spans="3:31" ht="16.2" customHeight="1">
      <c r="C53" s="329"/>
      <c r="D53" s="329"/>
      <c r="E53" s="345"/>
      <c r="F53" s="363"/>
      <c r="G53" s="295"/>
      <c r="H53" s="328"/>
      <c r="I53" s="329"/>
      <c r="J53" s="329"/>
      <c r="K53" s="345"/>
      <c r="L53" s="363"/>
      <c r="M53" s="295"/>
      <c r="N53" s="328"/>
      <c r="O53" s="329"/>
      <c r="P53" s="329"/>
      <c r="Q53" s="345"/>
      <c r="R53" s="363"/>
      <c r="S53" s="295"/>
      <c r="T53" s="328"/>
      <c r="U53" s="333"/>
      <c r="V53" s="329"/>
      <c r="W53" s="345"/>
      <c r="X53" s="363"/>
      <c r="Y53" s="295"/>
      <c r="Z53" s="328"/>
      <c r="AA53" s="329"/>
      <c r="AB53" s="329"/>
      <c r="AC53" s="329"/>
      <c r="AD53" s="329"/>
      <c r="AE53" s="329"/>
    </row>
    <row r="54" spans="3:31" ht="16.2" customHeight="1">
      <c r="C54" s="329"/>
      <c r="D54" s="329"/>
      <c r="E54" s="345"/>
      <c r="F54" s="363"/>
      <c r="G54" s="295"/>
      <c r="H54" s="328"/>
      <c r="I54" s="329"/>
      <c r="J54" s="329"/>
      <c r="K54" s="345"/>
      <c r="L54" s="363"/>
      <c r="M54" s="295"/>
      <c r="N54" s="328"/>
      <c r="O54" s="329"/>
      <c r="P54" s="329"/>
      <c r="Q54" s="345"/>
      <c r="R54" s="363"/>
      <c r="S54" s="295"/>
      <c r="T54" s="328"/>
      <c r="U54" s="333"/>
      <c r="V54" s="329"/>
      <c r="W54" s="345"/>
      <c r="X54" s="363"/>
      <c r="Y54" s="295"/>
      <c r="Z54" s="328"/>
      <c r="AA54" s="329"/>
      <c r="AB54" s="329"/>
      <c r="AC54" s="329"/>
      <c r="AD54" s="329"/>
      <c r="AE54" s="329"/>
    </row>
    <row r="55" spans="3:31" ht="16.2" customHeight="1">
      <c r="C55" s="329"/>
      <c r="D55" s="329"/>
      <c r="E55" s="345"/>
      <c r="F55" s="363"/>
      <c r="G55" s="295"/>
      <c r="H55" s="328"/>
      <c r="I55" s="329"/>
      <c r="J55" s="329"/>
      <c r="K55" s="345"/>
      <c r="L55" s="363"/>
      <c r="M55" s="295"/>
      <c r="N55" s="328"/>
      <c r="O55" s="329"/>
      <c r="P55" s="329"/>
      <c r="Q55" s="345"/>
      <c r="R55" s="363"/>
      <c r="S55" s="295"/>
      <c r="T55" s="328"/>
      <c r="U55" s="333"/>
      <c r="V55" s="329"/>
      <c r="W55" s="345"/>
      <c r="X55" s="363"/>
      <c r="Y55" s="295"/>
      <c r="Z55" s="328"/>
      <c r="AA55" s="329"/>
      <c r="AB55" s="329"/>
      <c r="AC55" s="329"/>
      <c r="AD55" s="329"/>
      <c r="AE55" s="329"/>
    </row>
    <row r="56" spans="3:31" ht="16.2" customHeight="1">
      <c r="C56" s="329"/>
      <c r="D56" s="329"/>
      <c r="E56" s="345"/>
      <c r="F56" s="363"/>
      <c r="G56" s="295"/>
      <c r="H56" s="328"/>
      <c r="I56" s="329"/>
      <c r="J56" s="329"/>
      <c r="K56" s="345"/>
      <c r="L56" s="363"/>
      <c r="M56" s="295"/>
      <c r="N56" s="328"/>
      <c r="O56" s="329"/>
      <c r="P56" s="329"/>
      <c r="Q56" s="345"/>
      <c r="R56" s="363"/>
      <c r="S56" s="295"/>
      <c r="T56" s="328"/>
      <c r="U56" s="333"/>
      <c r="V56" s="329"/>
      <c r="W56" s="345"/>
      <c r="X56" s="363"/>
      <c r="Y56" s="295"/>
      <c r="Z56" s="328"/>
      <c r="AA56" s="329"/>
      <c r="AB56" s="329"/>
      <c r="AC56" s="329"/>
      <c r="AD56" s="329"/>
      <c r="AE56" s="329"/>
    </row>
    <row r="57" spans="3:31" ht="16.2" customHeight="1">
      <c r="C57" s="329"/>
      <c r="D57" s="329"/>
      <c r="E57" s="345"/>
      <c r="F57" s="363"/>
      <c r="G57" s="295"/>
      <c r="H57" s="328"/>
      <c r="I57" s="329"/>
      <c r="J57" s="329"/>
      <c r="K57" s="345"/>
      <c r="L57" s="363"/>
      <c r="M57" s="295"/>
      <c r="N57" s="328"/>
      <c r="O57" s="329"/>
      <c r="P57" s="329"/>
      <c r="Q57" s="345"/>
      <c r="R57" s="363"/>
      <c r="S57" s="295"/>
      <c r="T57" s="328"/>
      <c r="U57" s="333"/>
      <c r="V57" s="329"/>
      <c r="W57" s="345"/>
      <c r="X57" s="363"/>
      <c r="Y57" s="295"/>
      <c r="Z57" s="328"/>
      <c r="AA57" s="329"/>
      <c r="AB57" s="329"/>
      <c r="AC57" s="329"/>
      <c r="AD57" s="329"/>
      <c r="AE57" s="329"/>
    </row>
    <row r="58" spans="3:31" ht="16.2" customHeight="1">
      <c r="C58" s="329"/>
      <c r="D58" s="329"/>
      <c r="E58" s="345"/>
      <c r="F58" s="363"/>
      <c r="G58" s="295"/>
      <c r="H58" s="328"/>
      <c r="I58" s="329"/>
      <c r="J58" s="329"/>
      <c r="K58" s="345"/>
      <c r="L58" s="363"/>
      <c r="M58" s="295"/>
      <c r="N58" s="328"/>
      <c r="O58" s="329"/>
      <c r="P58" s="329"/>
      <c r="Q58" s="345"/>
      <c r="R58" s="363"/>
      <c r="S58" s="295"/>
      <c r="T58" s="328"/>
      <c r="U58" s="333"/>
      <c r="V58" s="329"/>
      <c r="W58" s="345"/>
      <c r="X58" s="363"/>
      <c r="Y58" s="295"/>
      <c r="Z58" s="328"/>
      <c r="AA58" s="329"/>
      <c r="AB58" s="329"/>
      <c r="AC58" s="329"/>
      <c r="AD58" s="329"/>
      <c r="AE58" s="329"/>
    </row>
    <row r="59" spans="3:31" ht="16.2" customHeight="1">
      <c r="C59" s="329"/>
      <c r="D59" s="329"/>
      <c r="E59" s="345"/>
      <c r="F59" s="363"/>
      <c r="G59" s="295"/>
      <c r="H59" s="328"/>
      <c r="I59" s="329"/>
      <c r="J59" s="329"/>
      <c r="K59" s="345"/>
      <c r="L59" s="363"/>
      <c r="M59" s="295"/>
      <c r="N59" s="328"/>
      <c r="O59" s="329"/>
      <c r="P59" s="329"/>
      <c r="Q59" s="345"/>
      <c r="R59" s="363"/>
      <c r="S59" s="295"/>
      <c r="T59" s="328"/>
      <c r="U59" s="333"/>
      <c r="V59" s="329"/>
      <c r="W59" s="345"/>
      <c r="X59" s="363"/>
      <c r="Y59" s="295"/>
      <c r="Z59" s="328"/>
      <c r="AA59" s="329"/>
      <c r="AB59" s="329"/>
      <c r="AC59" s="329"/>
      <c r="AD59" s="329"/>
      <c r="AE59" s="329"/>
    </row>
    <row r="60" spans="3:31" ht="16.2" customHeight="1">
      <c r="C60" s="329"/>
      <c r="D60" s="329"/>
      <c r="E60" s="345"/>
      <c r="F60" s="363"/>
      <c r="G60" s="295"/>
      <c r="H60" s="328"/>
      <c r="I60" s="329"/>
      <c r="J60" s="329"/>
      <c r="K60" s="345"/>
      <c r="L60" s="363"/>
      <c r="M60" s="295"/>
      <c r="N60" s="328"/>
      <c r="O60" s="329"/>
      <c r="P60" s="329"/>
      <c r="Q60" s="345"/>
      <c r="R60" s="363"/>
      <c r="S60" s="295"/>
      <c r="T60" s="328"/>
      <c r="U60" s="333"/>
      <c r="V60" s="329"/>
      <c r="W60" s="345"/>
      <c r="X60" s="363"/>
      <c r="Y60" s="295"/>
      <c r="Z60" s="328"/>
      <c r="AA60" s="329"/>
      <c r="AB60" s="329"/>
      <c r="AC60" s="329"/>
      <c r="AD60" s="329"/>
      <c r="AE60" s="329"/>
    </row>
    <row r="61" spans="3:31" ht="16.2" customHeight="1">
      <c r="C61" s="329"/>
      <c r="D61" s="329"/>
      <c r="E61" s="345"/>
      <c r="F61" s="363"/>
      <c r="G61" s="295"/>
      <c r="H61" s="328"/>
      <c r="I61" s="329"/>
      <c r="J61" s="329"/>
      <c r="K61" s="345"/>
      <c r="L61" s="363"/>
      <c r="M61" s="295"/>
      <c r="N61" s="328"/>
      <c r="O61" s="329"/>
      <c r="P61" s="329"/>
      <c r="Q61" s="345"/>
      <c r="R61" s="363"/>
      <c r="S61" s="295"/>
      <c r="T61" s="328"/>
      <c r="U61" s="333"/>
      <c r="V61" s="329"/>
      <c r="W61" s="345"/>
      <c r="X61" s="363"/>
      <c r="Y61" s="295"/>
      <c r="Z61" s="328"/>
      <c r="AA61" s="329"/>
      <c r="AB61" s="329"/>
      <c r="AC61" s="329"/>
      <c r="AD61" s="329"/>
      <c r="AE61" s="329"/>
    </row>
    <row r="62" spans="3:31" ht="16.2" customHeight="1">
      <c r="C62" s="329"/>
      <c r="D62" s="329"/>
      <c r="E62" s="345"/>
      <c r="F62" s="363"/>
      <c r="G62" s="295"/>
      <c r="H62" s="328"/>
      <c r="I62" s="329"/>
      <c r="J62" s="329"/>
      <c r="K62" s="345"/>
      <c r="L62" s="363"/>
      <c r="M62" s="295"/>
      <c r="N62" s="328"/>
      <c r="O62" s="329"/>
      <c r="P62" s="329"/>
      <c r="Q62" s="345"/>
      <c r="R62" s="363"/>
      <c r="S62" s="295"/>
      <c r="T62" s="328"/>
      <c r="U62" s="333"/>
      <c r="V62" s="329"/>
      <c r="W62" s="345"/>
      <c r="X62" s="363"/>
      <c r="Y62" s="295"/>
      <c r="Z62" s="328"/>
      <c r="AA62" s="329"/>
      <c r="AB62" s="329"/>
      <c r="AC62" s="329"/>
      <c r="AD62" s="329"/>
      <c r="AE62" s="329"/>
    </row>
    <row r="63" spans="3:31" ht="16.2" customHeight="1">
      <c r="C63" s="329"/>
      <c r="D63" s="329"/>
      <c r="E63" s="345"/>
      <c r="F63" s="363"/>
      <c r="G63" s="295"/>
      <c r="H63" s="328"/>
      <c r="I63" s="329"/>
      <c r="J63" s="329"/>
      <c r="K63" s="345"/>
      <c r="L63" s="363"/>
      <c r="M63" s="295"/>
      <c r="N63" s="328"/>
      <c r="O63" s="329"/>
      <c r="P63" s="329"/>
      <c r="Q63" s="345"/>
      <c r="R63" s="363"/>
      <c r="S63" s="295"/>
      <c r="T63" s="328"/>
      <c r="U63" s="333"/>
      <c r="V63" s="329"/>
      <c r="W63" s="345"/>
      <c r="X63" s="363"/>
      <c r="Y63" s="295"/>
      <c r="Z63" s="328"/>
      <c r="AA63" s="329"/>
      <c r="AB63" s="329"/>
      <c r="AC63" s="329"/>
      <c r="AD63" s="329"/>
      <c r="AE63" s="329"/>
    </row>
    <row r="64" spans="3:31" ht="16.2" customHeight="1">
      <c r="C64" s="329"/>
      <c r="D64" s="329"/>
      <c r="E64" s="345"/>
      <c r="F64" s="363"/>
      <c r="G64" s="295"/>
      <c r="H64" s="328"/>
      <c r="I64" s="329"/>
      <c r="J64" s="329"/>
      <c r="K64" s="345"/>
      <c r="L64" s="363"/>
      <c r="M64" s="295"/>
      <c r="N64" s="328"/>
      <c r="O64" s="329"/>
      <c r="P64" s="329"/>
      <c r="Q64" s="345"/>
      <c r="R64" s="363"/>
      <c r="S64" s="295"/>
      <c r="T64" s="328"/>
      <c r="U64" s="333"/>
      <c r="V64" s="329"/>
      <c r="W64" s="345"/>
      <c r="X64" s="363"/>
      <c r="Y64" s="295"/>
      <c r="Z64" s="328"/>
      <c r="AA64" s="329"/>
      <c r="AB64" s="329"/>
      <c r="AC64" s="329"/>
      <c r="AD64" s="329"/>
      <c r="AE64" s="329"/>
    </row>
    <row r="65" spans="3:31" ht="16.2" customHeight="1">
      <c r="C65" s="329"/>
      <c r="D65" s="329"/>
      <c r="E65" s="345"/>
      <c r="F65" s="363"/>
      <c r="G65" s="295"/>
      <c r="H65" s="328"/>
      <c r="I65" s="329"/>
      <c r="J65" s="329"/>
      <c r="K65" s="345"/>
      <c r="L65" s="363"/>
      <c r="M65" s="295"/>
      <c r="N65" s="328"/>
      <c r="O65" s="329"/>
      <c r="P65" s="329"/>
      <c r="Q65" s="345"/>
      <c r="R65" s="363"/>
      <c r="S65" s="295"/>
      <c r="T65" s="328"/>
      <c r="U65" s="333"/>
      <c r="V65" s="329"/>
      <c r="W65" s="345"/>
      <c r="X65" s="363"/>
      <c r="Y65" s="295"/>
      <c r="Z65" s="328"/>
      <c r="AA65" s="329"/>
      <c r="AB65" s="329"/>
      <c r="AC65" s="329"/>
      <c r="AD65" s="329"/>
      <c r="AE65" s="329"/>
    </row>
    <row r="66" spans="3:31" ht="16.2" customHeight="1">
      <c r="C66" s="329"/>
      <c r="D66" s="329"/>
      <c r="E66" s="345"/>
      <c r="F66" s="363"/>
      <c r="G66" s="295"/>
      <c r="H66" s="328"/>
      <c r="I66" s="329"/>
      <c r="J66" s="329"/>
      <c r="K66" s="345"/>
      <c r="L66" s="363"/>
      <c r="M66" s="295"/>
      <c r="N66" s="328"/>
      <c r="O66" s="329"/>
      <c r="P66" s="329"/>
      <c r="Q66" s="345"/>
      <c r="R66" s="363"/>
      <c r="S66" s="295"/>
      <c r="T66" s="328"/>
      <c r="U66" s="333"/>
      <c r="V66" s="329"/>
      <c r="W66" s="345"/>
      <c r="X66" s="363"/>
      <c r="Y66" s="295"/>
      <c r="Z66" s="328"/>
      <c r="AA66" s="329"/>
      <c r="AB66" s="329"/>
      <c r="AC66" s="329"/>
      <c r="AD66" s="329"/>
      <c r="AE66" s="329"/>
    </row>
    <row r="67" spans="3:31" ht="16.2" customHeight="1">
      <c r="C67" s="329"/>
      <c r="D67" s="329"/>
      <c r="E67" s="345"/>
      <c r="F67" s="363"/>
      <c r="G67" s="295"/>
      <c r="H67" s="328"/>
      <c r="I67" s="329"/>
      <c r="J67" s="329"/>
      <c r="K67" s="345"/>
      <c r="L67" s="363"/>
      <c r="M67" s="295"/>
      <c r="N67" s="328"/>
      <c r="O67" s="329"/>
      <c r="P67" s="329"/>
      <c r="Q67" s="345"/>
      <c r="R67" s="363"/>
      <c r="S67" s="295"/>
      <c r="T67" s="328"/>
      <c r="U67" s="333"/>
      <c r="V67" s="329"/>
      <c r="W67" s="345"/>
      <c r="X67" s="363"/>
      <c r="Y67" s="295"/>
      <c r="Z67" s="328"/>
      <c r="AA67" s="329"/>
      <c r="AB67" s="329"/>
      <c r="AC67" s="329"/>
      <c r="AD67" s="329"/>
      <c r="AE67" s="329"/>
    </row>
    <row r="68" spans="3:31" ht="16.2" customHeight="1">
      <c r="C68" s="329"/>
      <c r="D68" s="329"/>
      <c r="E68" s="345"/>
      <c r="F68" s="363"/>
      <c r="G68" s="295"/>
      <c r="H68" s="328"/>
      <c r="I68" s="329"/>
      <c r="J68" s="329"/>
      <c r="K68" s="345"/>
      <c r="L68" s="363"/>
      <c r="M68" s="295"/>
      <c r="N68" s="328"/>
      <c r="O68" s="329"/>
      <c r="P68" s="329"/>
      <c r="Q68" s="345"/>
      <c r="R68" s="363"/>
      <c r="S68" s="295"/>
      <c r="T68" s="328"/>
      <c r="U68" s="333"/>
      <c r="V68" s="329"/>
      <c r="W68" s="345"/>
      <c r="X68" s="363"/>
      <c r="Y68" s="295"/>
      <c r="Z68" s="328"/>
      <c r="AA68" s="329"/>
      <c r="AB68" s="329"/>
      <c r="AC68" s="329"/>
      <c r="AD68" s="329"/>
      <c r="AE68" s="329"/>
    </row>
  </sheetData>
  <sheetProtection formatCells="0"/>
  <mergeCells count="14">
    <mergeCell ref="C2:F3"/>
    <mergeCell ref="AA10:AD10"/>
    <mergeCell ref="W5:X5"/>
    <mergeCell ref="D5:L6"/>
    <mergeCell ref="C10:F10"/>
    <mergeCell ref="I10:L10"/>
    <mergeCell ref="O10:R10"/>
    <mergeCell ref="U10:X10"/>
    <mergeCell ref="AA7:AB8"/>
    <mergeCell ref="W7:X7"/>
    <mergeCell ref="P5:V6"/>
    <mergeCell ref="P7:Q8"/>
    <mergeCell ref="AA5:AC6"/>
    <mergeCell ref="D7:L8"/>
  </mergeCells>
  <phoneticPr fontId="2"/>
  <conditionalFormatting sqref="F13:F16">
    <cfRule type="cellIs" dxfId="49" priority="5" operator="greaterThan">
      <formula>D13</formula>
    </cfRule>
  </conditionalFormatting>
  <conditionalFormatting sqref="L13:L14">
    <cfRule type="cellIs" dxfId="48" priority="4" operator="greaterThan">
      <formula>J13</formula>
    </cfRule>
  </conditionalFormatting>
  <conditionalFormatting sqref="R13:R14">
    <cfRule type="cellIs" dxfId="47" priority="3" operator="greaterThan">
      <formula>P13</formula>
    </cfRule>
  </conditionalFormatting>
  <conditionalFormatting sqref="X13:X15">
    <cfRule type="cellIs" dxfId="46" priority="2" operator="greaterThan">
      <formula>V13</formula>
    </cfRule>
  </conditionalFormatting>
  <hyperlinks>
    <hyperlink ref="C2:F3" location="提案表紙!A1" display="兵庫県折込資料表　" xr:uid="{00000000-0004-0000-0E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>&amp;L三木市
&amp;RＰ－１１／２３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F6F6F6"/>
    <pageSetUpPr fitToPage="1"/>
  </sheetPr>
  <dimension ref="A1:AE106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3.33203125" customWidth="1"/>
    <col min="4" max="4" width="6.77734375" customWidth="1"/>
    <col min="5" max="5" width="3.33203125" style="15" customWidth="1"/>
    <col min="6" max="6" width="8.77734375" style="14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44140625" style="15" customWidth="1"/>
    <col min="18" max="18" width="8.77734375" style="14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77734375" bestFit="1" customWidth="1"/>
  </cols>
  <sheetData>
    <row r="1" spans="1:31" ht="14.1" hidden="1" customHeight="1">
      <c r="A1" s="166" t="s">
        <v>313</v>
      </c>
      <c r="B1" s="167" t="s">
        <v>314</v>
      </c>
      <c r="E1"/>
      <c r="F1" s="72" t="s">
        <v>315</v>
      </c>
      <c r="G1" s="166" t="s">
        <v>313</v>
      </c>
      <c r="H1" s="167" t="s">
        <v>314</v>
      </c>
      <c r="K1"/>
      <c r="L1" s="72" t="s">
        <v>315</v>
      </c>
      <c r="M1" s="166" t="s">
        <v>313</v>
      </c>
      <c r="N1" s="167" t="s">
        <v>314</v>
      </c>
      <c r="Q1"/>
      <c r="R1" s="72" t="s">
        <v>315</v>
      </c>
      <c r="S1" s="166" t="s">
        <v>313</v>
      </c>
      <c r="T1" s="167" t="s">
        <v>314</v>
      </c>
      <c r="W1"/>
      <c r="X1" s="72" t="s">
        <v>315</v>
      </c>
      <c r="Y1" s="166" t="s">
        <v>313</v>
      </c>
      <c r="Z1" s="167" t="s">
        <v>314</v>
      </c>
      <c r="AC1"/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K2"/>
      <c r="L2"/>
      <c r="Q2"/>
      <c r="R2"/>
      <c r="W2" t="s">
        <v>1073</v>
      </c>
      <c r="Y2"/>
      <c r="Z2"/>
      <c r="AC2"/>
      <c r="AD2"/>
    </row>
    <row r="3" spans="1:31" ht="13.2" customHeight="1">
      <c r="C3" s="933"/>
      <c r="D3" s="933"/>
      <c r="E3" s="933"/>
      <c r="F3" s="933"/>
      <c r="I3" s="121" t="s">
        <v>225</v>
      </c>
      <c r="K3"/>
      <c r="L3"/>
      <c r="Q3"/>
      <c r="R3"/>
      <c r="W3" t="s">
        <v>1075</v>
      </c>
      <c r="Y3"/>
      <c r="Z3"/>
      <c r="AC3"/>
      <c r="AD3"/>
    </row>
    <row r="4" spans="1:31" ht="13.2" customHeight="1">
      <c r="C4" t="s">
        <v>341</v>
      </c>
      <c r="E4"/>
      <c r="F4"/>
      <c r="I4" s="289">
        <v>45717</v>
      </c>
      <c r="J4" s="284" t="s">
        <v>603</v>
      </c>
      <c r="K4" t="s">
        <v>229</v>
      </c>
      <c r="L4"/>
      <c r="Q4"/>
      <c r="R4"/>
      <c r="W4" t="s">
        <v>1072</v>
      </c>
      <c r="AC4"/>
      <c r="AD4"/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295</v>
      </c>
      <c r="P7" s="944">
        <f>提案表紙!H10</f>
        <v>0</v>
      </c>
      <c r="Q7" s="945"/>
      <c r="R7" s="76" t="s">
        <v>162</v>
      </c>
      <c r="T7" s="175"/>
      <c r="U7" s="563">
        <f>SUM(AE17+AE23+AE28+AE35+AE41)</f>
        <v>0</v>
      </c>
      <c r="V7" s="57"/>
      <c r="W7" s="934" t="s">
        <v>388</v>
      </c>
      <c r="X7" s="935"/>
      <c r="Z7" s="175"/>
      <c r="AA7" s="954" t="s">
        <v>391</v>
      </c>
      <c r="AB7" s="914"/>
      <c r="AC7" s="957" t="s">
        <v>962</v>
      </c>
      <c r="AD7" s="957"/>
      <c r="AE7" s="958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56"/>
      <c r="AB8" s="956"/>
      <c r="AC8" s="552" t="s">
        <v>835</v>
      </c>
      <c r="AD8" s="551" t="s">
        <v>837</v>
      </c>
      <c r="AE8" s="296"/>
    </row>
    <row r="9" spans="1:31" ht="13.2" customHeight="1">
      <c r="E9"/>
      <c r="F9"/>
      <c r="K9"/>
      <c r="L9"/>
      <c r="Q9"/>
      <c r="R9"/>
      <c r="W9" s="121"/>
      <c r="AC9"/>
      <c r="AD9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167">
        <v>13</v>
      </c>
      <c r="C12" s="71" t="s">
        <v>264</v>
      </c>
      <c r="G12" s="166">
        <v>2</v>
      </c>
      <c r="H12" s="167">
        <v>13</v>
      </c>
      <c r="M12" s="166">
        <v>2</v>
      </c>
      <c r="N12" s="167">
        <v>13</v>
      </c>
      <c r="R12"/>
      <c r="S12" s="166">
        <v>2</v>
      </c>
      <c r="T12" s="167">
        <v>13</v>
      </c>
      <c r="Y12" s="166">
        <v>2</v>
      </c>
      <c r="Z12" s="167">
        <v>13</v>
      </c>
      <c r="AB12" s="15"/>
      <c r="AC12"/>
      <c r="AD12"/>
    </row>
    <row r="13" spans="1:31" ht="16.2" customHeight="1">
      <c r="A13" s="166">
        <v>3</v>
      </c>
      <c r="B13" s="167">
        <v>11301</v>
      </c>
      <c r="C13" s="19" t="s">
        <v>812</v>
      </c>
      <c r="D13" s="4">
        <v>3850</v>
      </c>
      <c r="E13" s="619"/>
      <c r="F13" s="202"/>
      <c r="G13" s="166">
        <v>3</v>
      </c>
      <c r="H13" s="167">
        <v>21301</v>
      </c>
      <c r="I13" s="19" t="s">
        <v>1070</v>
      </c>
      <c r="J13" s="4">
        <v>1150</v>
      </c>
      <c r="K13" s="619"/>
      <c r="L13" s="202"/>
      <c r="M13" s="166">
        <v>3</v>
      </c>
      <c r="O13" s="19"/>
      <c r="P13" s="681"/>
      <c r="Q13" s="619"/>
      <c r="R13" s="202"/>
      <c r="S13" s="166">
        <v>3</v>
      </c>
      <c r="T13" s="167">
        <v>41301</v>
      </c>
      <c r="U13" s="19" t="s">
        <v>292</v>
      </c>
      <c r="V13" s="4">
        <v>1750</v>
      </c>
      <c r="W13" s="619"/>
      <c r="X13" s="253"/>
      <c r="Y13" s="295">
        <v>3</v>
      </c>
      <c r="Z13" s="328"/>
      <c r="AA13" s="340"/>
      <c r="AB13" s="339"/>
      <c r="AC13" s="239"/>
      <c r="AD13" s="202"/>
      <c r="AE13" s="308"/>
    </row>
    <row r="14" spans="1:31" ht="16.2" customHeight="1">
      <c r="A14" s="166">
        <v>3</v>
      </c>
      <c r="B14" s="167">
        <v>11306</v>
      </c>
      <c r="C14" s="20" t="s">
        <v>904</v>
      </c>
      <c r="D14" s="223">
        <v>2000</v>
      </c>
      <c r="E14" s="224"/>
      <c r="F14" s="214"/>
      <c r="G14" s="295">
        <v>3</v>
      </c>
      <c r="H14" s="328"/>
      <c r="I14" s="439"/>
      <c r="J14" s="223"/>
      <c r="K14" s="224"/>
      <c r="L14" s="214"/>
      <c r="M14" s="295">
        <v>3</v>
      </c>
      <c r="N14" s="328"/>
      <c r="O14" s="439"/>
      <c r="P14" s="223"/>
      <c r="Q14" s="224"/>
      <c r="R14" s="214"/>
      <c r="S14" s="166">
        <v>3</v>
      </c>
      <c r="T14" s="167">
        <v>41302</v>
      </c>
      <c r="U14" s="20" t="s">
        <v>294</v>
      </c>
      <c r="V14" s="676" t="s">
        <v>1310</v>
      </c>
      <c r="W14" s="609"/>
      <c r="X14" s="214"/>
      <c r="Y14" s="295">
        <v>3</v>
      </c>
      <c r="Z14" s="328"/>
      <c r="AA14" s="316"/>
      <c r="AB14" s="223"/>
      <c r="AC14" s="224"/>
      <c r="AD14" s="214"/>
      <c r="AE14" s="309"/>
    </row>
    <row r="15" spans="1:31" ht="16.2" customHeight="1" thickBot="1">
      <c r="A15" s="166">
        <v>3</v>
      </c>
      <c r="C15" s="439"/>
      <c r="D15" s="223"/>
      <c r="E15" s="224"/>
      <c r="F15" s="214"/>
      <c r="G15" s="295">
        <v>3</v>
      </c>
      <c r="H15" s="328"/>
      <c r="I15" s="439"/>
      <c r="J15" s="223"/>
      <c r="K15" s="224"/>
      <c r="L15" s="214"/>
      <c r="M15" s="295">
        <v>3</v>
      </c>
      <c r="N15" s="328"/>
      <c r="O15" s="439"/>
      <c r="P15" s="223"/>
      <c r="Q15" s="224"/>
      <c r="R15" s="214"/>
      <c r="S15" s="166">
        <v>3</v>
      </c>
      <c r="U15" s="439"/>
      <c r="V15" s="223"/>
      <c r="W15" s="609"/>
      <c r="X15" s="214"/>
      <c r="Y15" s="295">
        <v>3</v>
      </c>
      <c r="Z15" s="328"/>
      <c r="AA15" s="319"/>
      <c r="AB15" s="223"/>
      <c r="AC15" s="224"/>
      <c r="AD15" s="214"/>
      <c r="AE15" s="309"/>
    </row>
    <row r="16" spans="1:31" ht="16.2" customHeight="1" thickTop="1">
      <c r="A16" s="166">
        <v>4</v>
      </c>
      <c r="C16" s="40" t="s">
        <v>231</v>
      </c>
      <c r="D16" s="46">
        <f>SUM(D13:D15)</f>
        <v>5850</v>
      </c>
      <c r="E16" s="54"/>
      <c r="F16" s="79">
        <f>SUM(F13:F15)</f>
        <v>0</v>
      </c>
      <c r="G16" s="166">
        <v>4</v>
      </c>
      <c r="I16" s="40" t="s">
        <v>231</v>
      </c>
      <c r="J16" s="46">
        <f>SUM(J13:J15)</f>
        <v>1150</v>
      </c>
      <c r="K16" s="54"/>
      <c r="L16" s="79">
        <f>SUM(L13:L15)</f>
        <v>0</v>
      </c>
      <c r="M16" s="166">
        <v>4</v>
      </c>
      <c r="O16" s="40" t="s">
        <v>231</v>
      </c>
      <c r="P16" s="46">
        <f>SUM(P13:P15)</f>
        <v>0</v>
      </c>
      <c r="Q16" s="54"/>
      <c r="R16" s="79">
        <f>SUM(R13:R15)</f>
        <v>0</v>
      </c>
      <c r="S16" s="166">
        <v>4</v>
      </c>
      <c r="U16" s="40" t="s">
        <v>231</v>
      </c>
      <c r="V16" s="46">
        <f>SUM(V13:V15)</f>
        <v>1750</v>
      </c>
      <c r="W16" s="54"/>
      <c r="X16" s="79">
        <f>SUM(X13:X15)</f>
        <v>0</v>
      </c>
      <c r="Y16" s="166">
        <v>4</v>
      </c>
      <c r="AA16" s="40" t="s">
        <v>231</v>
      </c>
      <c r="AB16" s="46" t="s">
        <v>229</v>
      </c>
      <c r="AC16" s="54"/>
      <c r="AD16" s="79">
        <f>SUM(AD13:AD15)</f>
        <v>0</v>
      </c>
      <c r="AE16" s="49">
        <f>+V16+P16+J16+D16</f>
        <v>8750</v>
      </c>
    </row>
    <row r="17" spans="1:31" ht="16.2" customHeight="1">
      <c r="C17" s="71"/>
      <c r="E17" s="72"/>
      <c r="F17" s="363"/>
      <c r="G17" s="295"/>
      <c r="H17" s="328"/>
      <c r="I17" s="329"/>
      <c r="J17" s="329"/>
      <c r="K17" s="457"/>
      <c r="L17" s="363"/>
      <c r="M17" s="295"/>
      <c r="N17" s="328"/>
      <c r="O17" s="329"/>
      <c r="P17" s="329"/>
      <c r="Q17" s="457"/>
      <c r="R17" s="329"/>
      <c r="S17" s="295"/>
      <c r="T17" s="328"/>
      <c r="U17" s="329"/>
      <c r="V17" s="329"/>
      <c r="W17" s="457"/>
      <c r="X17" s="329"/>
      <c r="Y17" s="295"/>
      <c r="Z17" s="328"/>
      <c r="AA17" s="329"/>
      <c r="AB17" s="345"/>
      <c r="AC17" s="72"/>
      <c r="AD17" s="109" t="s">
        <v>414</v>
      </c>
      <c r="AE17" s="106">
        <f>SUM(AD16+Ｙ小野市折込部数+Ｍ小野市折込部数+Ａ小野市折込部数+Ｋ小野市折込部数)</f>
        <v>0</v>
      </c>
    </row>
    <row r="18" spans="1:31" ht="16.2" customHeight="1">
      <c r="A18" s="166">
        <v>2</v>
      </c>
      <c r="B18" s="167">
        <v>13</v>
      </c>
      <c r="C18" s="71" t="s">
        <v>449</v>
      </c>
      <c r="E18" s="72"/>
      <c r="F18" s="363"/>
      <c r="G18" s="295">
        <v>2</v>
      </c>
      <c r="H18" s="328">
        <v>13</v>
      </c>
      <c r="I18" s="329"/>
      <c r="J18" s="329"/>
      <c r="K18" s="457"/>
      <c r="L18" s="363"/>
      <c r="M18" s="295">
        <v>2</v>
      </c>
      <c r="N18" s="328">
        <v>13</v>
      </c>
      <c r="O18" s="329"/>
      <c r="P18" s="329"/>
      <c r="Q18" s="457"/>
      <c r="R18" s="329"/>
      <c r="S18" s="295">
        <v>2</v>
      </c>
      <c r="T18" s="328">
        <v>13</v>
      </c>
      <c r="U18" s="294"/>
      <c r="V18" s="329"/>
      <c r="W18" s="457"/>
      <c r="X18" s="329"/>
      <c r="Y18" s="295">
        <v>2</v>
      </c>
      <c r="Z18" s="328">
        <v>13</v>
      </c>
      <c r="AA18" s="329"/>
      <c r="AB18" s="345"/>
      <c r="AC18" s="72"/>
      <c r="AD18" s="38"/>
      <c r="AE18" s="544"/>
    </row>
    <row r="19" spans="1:31" ht="16.2" customHeight="1">
      <c r="A19" s="166">
        <v>3</v>
      </c>
      <c r="B19" s="167">
        <v>11303</v>
      </c>
      <c r="C19" s="19" t="s">
        <v>813</v>
      </c>
      <c r="D19" s="4">
        <v>2900</v>
      </c>
      <c r="E19" s="619"/>
      <c r="F19" s="253"/>
      <c r="G19" s="295">
        <v>3</v>
      </c>
      <c r="H19" s="328"/>
      <c r="I19" s="372"/>
      <c r="J19" s="339"/>
      <c r="K19" s="239"/>
      <c r="L19" s="250"/>
      <c r="M19" s="295">
        <v>3</v>
      </c>
      <c r="N19" s="328"/>
      <c r="O19" s="372"/>
      <c r="P19" s="339"/>
      <c r="Q19" s="239"/>
      <c r="R19" s="250"/>
      <c r="S19" s="166">
        <v>3</v>
      </c>
      <c r="T19" s="167">
        <v>41304</v>
      </c>
      <c r="U19" s="546" t="s">
        <v>1311</v>
      </c>
      <c r="V19" s="736">
        <v>1400</v>
      </c>
      <c r="W19" s="737"/>
      <c r="X19" s="253"/>
      <c r="Y19" s="295">
        <v>3</v>
      </c>
      <c r="Z19" s="328"/>
      <c r="AA19" s="372"/>
      <c r="AB19" s="339"/>
      <c r="AC19" s="239"/>
      <c r="AD19" s="250"/>
      <c r="AE19" s="308"/>
    </row>
    <row r="20" spans="1:31" ht="16.2" customHeight="1">
      <c r="A20" s="166">
        <v>3</v>
      </c>
      <c r="B20" s="167">
        <v>11302</v>
      </c>
      <c r="C20" s="74" t="s">
        <v>814</v>
      </c>
      <c r="D20" s="3">
        <v>1950</v>
      </c>
      <c r="E20" s="224"/>
      <c r="F20" s="214"/>
      <c r="G20" s="295">
        <v>3</v>
      </c>
      <c r="H20" s="328"/>
      <c r="I20" s="352"/>
      <c r="J20" s="223"/>
      <c r="K20" s="224"/>
      <c r="L20" s="251"/>
      <c r="M20" s="295">
        <v>3</v>
      </c>
      <c r="N20" s="328"/>
      <c r="O20" s="352"/>
      <c r="P20" s="223"/>
      <c r="Q20" s="224"/>
      <c r="R20" s="251"/>
      <c r="S20" s="166">
        <v>3</v>
      </c>
      <c r="T20" s="167">
        <v>41303</v>
      </c>
      <c r="U20" s="20" t="s">
        <v>293</v>
      </c>
      <c r="V20" s="676" t="s">
        <v>1310</v>
      </c>
      <c r="W20" s="224"/>
      <c r="X20" s="214"/>
      <c r="Y20" s="295">
        <v>3</v>
      </c>
      <c r="Z20" s="328"/>
      <c r="AA20" s="352"/>
      <c r="AB20" s="223"/>
      <c r="AC20" s="224"/>
      <c r="AD20" s="206"/>
      <c r="AE20" s="309"/>
    </row>
    <row r="21" spans="1:31" ht="16.2" customHeight="1" thickBot="1">
      <c r="A21" s="166">
        <v>3</v>
      </c>
      <c r="B21" s="167">
        <v>11304</v>
      </c>
      <c r="C21" s="20" t="s">
        <v>1138</v>
      </c>
      <c r="D21" s="7">
        <v>1550</v>
      </c>
      <c r="E21" s="226"/>
      <c r="F21" s="249"/>
      <c r="G21" s="295">
        <v>3</v>
      </c>
      <c r="H21" s="328"/>
      <c r="I21" s="362"/>
      <c r="J21" s="323"/>
      <c r="K21" s="226"/>
      <c r="L21" s="252"/>
      <c r="M21" s="295">
        <v>3</v>
      </c>
      <c r="N21" s="328"/>
      <c r="O21" s="362"/>
      <c r="P21" s="323"/>
      <c r="Q21" s="226"/>
      <c r="R21" s="252"/>
      <c r="S21" s="166">
        <v>3</v>
      </c>
      <c r="U21" s="674"/>
      <c r="V21" s="366"/>
      <c r="W21" s="622"/>
      <c r="X21" s="254"/>
      <c r="Y21" s="295">
        <v>3</v>
      </c>
      <c r="Z21" s="328"/>
      <c r="AA21" s="362"/>
      <c r="AB21" s="323"/>
      <c r="AC21" s="226"/>
      <c r="AD21" s="255"/>
      <c r="AE21" s="309"/>
    </row>
    <row r="22" spans="1:31" ht="16.2" customHeight="1" thickTop="1">
      <c r="A22" s="166">
        <v>4</v>
      </c>
      <c r="C22" s="40" t="s">
        <v>228</v>
      </c>
      <c r="D22" s="46">
        <f>SUM(D19:D21)</f>
        <v>6400</v>
      </c>
      <c r="E22" s="54"/>
      <c r="F22" s="79">
        <f>SUM(F19:F21)</f>
        <v>0</v>
      </c>
      <c r="G22" s="166">
        <v>4</v>
      </c>
      <c r="I22" s="63"/>
      <c r="J22" s="46"/>
      <c r="K22" s="54"/>
      <c r="L22" s="43"/>
      <c r="M22" s="166">
        <v>4</v>
      </c>
      <c r="O22" s="63"/>
      <c r="P22" s="46"/>
      <c r="Q22" s="54"/>
      <c r="R22" s="43"/>
      <c r="S22" s="166">
        <v>4</v>
      </c>
      <c r="U22" s="40" t="s">
        <v>228</v>
      </c>
      <c r="V22" s="46">
        <f>SUM(V19:V21)</f>
        <v>1400</v>
      </c>
      <c r="W22" s="54"/>
      <c r="X22" s="79">
        <f>SUM(X19:X21)</f>
        <v>0</v>
      </c>
      <c r="Y22" s="166">
        <v>4</v>
      </c>
      <c r="AA22" s="63"/>
      <c r="AB22" s="46"/>
      <c r="AC22" s="54"/>
      <c r="AD22" s="114"/>
      <c r="AE22" s="49">
        <f>+V22+D22</f>
        <v>7800</v>
      </c>
    </row>
    <row r="23" spans="1:31" ht="16.2" customHeight="1">
      <c r="C23" s="71"/>
      <c r="D23" s="29"/>
      <c r="E23" s="72"/>
      <c r="F23" s="363"/>
      <c r="G23" s="295"/>
      <c r="H23" s="328"/>
      <c r="I23" s="329"/>
      <c r="J23" s="334"/>
      <c r="K23" s="457"/>
      <c r="L23" s="363"/>
      <c r="M23" s="295"/>
      <c r="N23" s="328"/>
      <c r="O23" s="329"/>
      <c r="P23" s="334"/>
      <c r="Q23" s="457"/>
      <c r="R23" s="363"/>
      <c r="S23" s="295"/>
      <c r="T23" s="328"/>
      <c r="U23" s="329"/>
      <c r="V23" s="334"/>
      <c r="W23" s="457"/>
      <c r="X23" s="329"/>
      <c r="Y23" s="295"/>
      <c r="Z23" s="328"/>
      <c r="AA23" s="329"/>
      <c r="AB23" s="334"/>
      <c r="AC23" s="72"/>
      <c r="AD23" s="109" t="s">
        <v>414</v>
      </c>
      <c r="AE23" s="106">
        <f>SUM(Ｋ加東市折込部数+L22+R22+Ｙ加東市折込部数+AD22)</f>
        <v>0</v>
      </c>
    </row>
    <row r="24" spans="1:31" ht="16.2" customHeight="1">
      <c r="A24" s="166">
        <v>2</v>
      </c>
      <c r="B24" s="167">
        <v>13</v>
      </c>
      <c r="C24" s="71" t="s">
        <v>265</v>
      </c>
      <c r="D24" s="12"/>
      <c r="E24" s="613"/>
      <c r="F24" s="360"/>
      <c r="G24" s="295">
        <v>2</v>
      </c>
      <c r="H24" s="328">
        <v>13</v>
      </c>
      <c r="I24" s="294"/>
      <c r="J24" s="331"/>
      <c r="K24" s="608"/>
      <c r="L24" s="360"/>
      <c r="M24" s="295">
        <v>2</v>
      </c>
      <c r="N24" s="328">
        <v>13</v>
      </c>
      <c r="O24" s="294"/>
      <c r="P24" s="331"/>
      <c r="Q24" s="608"/>
      <c r="R24" s="360"/>
      <c r="S24" s="295">
        <v>2</v>
      </c>
      <c r="T24" s="328">
        <v>13</v>
      </c>
      <c r="U24" s="294"/>
      <c r="V24" s="331"/>
      <c r="W24" s="608"/>
      <c r="X24" s="294"/>
      <c r="Y24" s="295">
        <v>2</v>
      </c>
      <c r="Z24" s="328">
        <v>13</v>
      </c>
      <c r="AA24" s="294"/>
      <c r="AB24" s="331"/>
      <c r="AC24" s="613"/>
      <c r="AD24" s="38"/>
      <c r="AE24" s="544"/>
    </row>
    <row r="25" spans="1:31" ht="16.2" customHeight="1">
      <c r="A25" s="166">
        <v>3</v>
      </c>
      <c r="B25" s="167">
        <v>11305</v>
      </c>
      <c r="C25" s="65" t="s">
        <v>826</v>
      </c>
      <c r="D25" s="545">
        <v>6050</v>
      </c>
      <c r="E25" s="620"/>
      <c r="F25" s="202"/>
      <c r="G25" s="166">
        <v>3</v>
      </c>
      <c r="H25" s="167">
        <v>21302</v>
      </c>
      <c r="I25" s="546" t="s">
        <v>937</v>
      </c>
      <c r="J25" s="545">
        <v>800</v>
      </c>
      <c r="K25" s="620"/>
      <c r="L25" s="202"/>
      <c r="M25" s="166">
        <v>3</v>
      </c>
      <c r="O25" s="23"/>
      <c r="P25" s="699"/>
      <c r="Q25" s="620"/>
      <c r="R25" s="249"/>
      <c r="S25" s="166">
        <v>3</v>
      </c>
      <c r="T25" s="167">
        <v>41305</v>
      </c>
      <c r="U25" s="23" t="s">
        <v>311</v>
      </c>
      <c r="V25" s="8">
        <v>1050</v>
      </c>
      <c r="W25" s="620"/>
      <c r="X25" s="202"/>
      <c r="Y25" s="295">
        <v>3</v>
      </c>
      <c r="Z25" s="328"/>
      <c r="AA25" s="372"/>
      <c r="AB25" s="339"/>
      <c r="AC25" s="239"/>
      <c r="AD25" s="204"/>
      <c r="AE25" s="309"/>
    </row>
    <row r="26" spans="1:31" ht="16.2" customHeight="1" thickBot="1">
      <c r="A26" s="166">
        <v>3</v>
      </c>
      <c r="C26" s="432"/>
      <c r="D26" s="767"/>
      <c r="E26" s="226"/>
      <c r="F26" s="249"/>
      <c r="G26" s="166">
        <v>3</v>
      </c>
      <c r="H26" s="167">
        <v>21303</v>
      </c>
      <c r="I26" s="432" t="s">
        <v>946</v>
      </c>
      <c r="J26" s="433">
        <v>200</v>
      </c>
      <c r="K26" s="226"/>
      <c r="L26" s="249"/>
      <c r="M26" s="295">
        <v>3</v>
      </c>
      <c r="N26" s="328"/>
      <c r="O26" s="439"/>
      <c r="P26" s="323"/>
      <c r="Q26" s="226"/>
      <c r="R26" s="216"/>
      <c r="S26" s="295">
        <v>3</v>
      </c>
      <c r="T26" s="328"/>
      <c r="U26" s="439"/>
      <c r="V26" s="323"/>
      <c r="W26" s="226"/>
      <c r="X26" s="216"/>
      <c r="Y26" s="295">
        <v>3</v>
      </c>
      <c r="Z26" s="328"/>
      <c r="AA26" s="373"/>
      <c r="AB26" s="323"/>
      <c r="AC26" s="226"/>
      <c r="AD26" s="255"/>
      <c r="AE26" s="309"/>
    </row>
    <row r="27" spans="1:31" ht="16.2" customHeight="1" thickTop="1">
      <c r="A27" s="166">
        <v>4</v>
      </c>
      <c r="C27" s="40" t="s">
        <v>228</v>
      </c>
      <c r="D27" s="46">
        <f>SUM(D25:D26)</f>
        <v>6050</v>
      </c>
      <c r="E27" s="54"/>
      <c r="F27" s="79">
        <f>SUM(F25:F26)</f>
        <v>0</v>
      </c>
      <c r="G27" s="166">
        <v>4</v>
      </c>
      <c r="I27" s="40" t="s">
        <v>228</v>
      </c>
      <c r="J27" s="46">
        <f>SUM(J25:J26)</f>
        <v>1000</v>
      </c>
      <c r="K27" s="54"/>
      <c r="L27" s="79">
        <f>SUM(L25:L26)</f>
        <v>0</v>
      </c>
      <c r="M27" s="166">
        <v>4</v>
      </c>
      <c r="O27" s="40" t="s">
        <v>228</v>
      </c>
      <c r="P27" s="46">
        <f>SUM(P25:P26)</f>
        <v>0</v>
      </c>
      <c r="Q27" s="54"/>
      <c r="R27" s="79">
        <f>SUM(R25:R26)</f>
        <v>0</v>
      </c>
      <c r="S27" s="166">
        <v>4</v>
      </c>
      <c r="U27" s="40" t="s">
        <v>228</v>
      </c>
      <c r="V27" s="46">
        <f>SUM(V25:V26)</f>
        <v>1050</v>
      </c>
      <c r="W27" s="54"/>
      <c r="X27" s="79">
        <f>SUM(X25:X26)</f>
        <v>0</v>
      </c>
      <c r="Y27" s="166">
        <v>4</v>
      </c>
      <c r="AA27" s="63"/>
      <c r="AB27" s="46"/>
      <c r="AC27" s="54"/>
      <c r="AD27" s="114"/>
      <c r="AE27" s="49">
        <f>+V27+P27+J27+D27</f>
        <v>8100</v>
      </c>
    </row>
    <row r="28" spans="1:31" ht="16.2" customHeight="1">
      <c r="C28" s="71"/>
      <c r="D28" s="29"/>
      <c r="E28" s="72"/>
      <c r="F28" s="363"/>
      <c r="G28" s="295"/>
      <c r="H28" s="328"/>
      <c r="I28" s="329"/>
      <c r="J28" s="334"/>
      <c r="K28" s="457"/>
      <c r="L28" s="363"/>
      <c r="M28" s="295"/>
      <c r="N28" s="328"/>
      <c r="O28" s="329"/>
      <c r="P28" s="334"/>
      <c r="Q28" s="457"/>
      <c r="R28" s="363"/>
      <c r="S28" s="295"/>
      <c r="T28" s="328"/>
      <c r="U28" s="329"/>
      <c r="V28" s="334"/>
      <c r="W28" s="457"/>
      <c r="X28" s="329"/>
      <c r="Y28" s="295"/>
      <c r="Z28" s="328"/>
      <c r="AA28" s="329"/>
      <c r="AB28" s="334"/>
      <c r="AC28" s="72"/>
      <c r="AD28" s="109" t="s">
        <v>414</v>
      </c>
      <c r="AE28" s="106">
        <f>SUM(AD27+Ｙ西脇市折込部数+Ｍ西脇市折込部数+Ａ西脇市折込部数+Ｋ西脇市折込部数)</f>
        <v>0</v>
      </c>
    </row>
    <row r="29" spans="1:31" ht="16.2" customHeight="1">
      <c r="A29" s="166">
        <v>2</v>
      </c>
      <c r="B29" s="167">
        <v>13</v>
      </c>
      <c r="C29" s="71" t="s">
        <v>266</v>
      </c>
      <c r="D29" s="12"/>
      <c r="E29" s="613"/>
      <c r="F29" s="360"/>
      <c r="G29" s="295">
        <v>2</v>
      </c>
      <c r="H29" s="328">
        <v>13</v>
      </c>
      <c r="I29" s="294"/>
      <c r="J29" s="331"/>
      <c r="K29" s="608"/>
      <c r="L29" s="360"/>
      <c r="M29" s="295">
        <v>2</v>
      </c>
      <c r="N29" s="328">
        <v>13</v>
      </c>
      <c r="O29" s="294"/>
      <c r="P29" s="331"/>
      <c r="Q29" s="608"/>
      <c r="R29" s="360"/>
      <c r="S29" s="295">
        <v>2</v>
      </c>
      <c r="T29" s="328">
        <v>13</v>
      </c>
      <c r="U29" s="294"/>
      <c r="V29" s="331"/>
      <c r="W29" s="608"/>
      <c r="X29" s="294"/>
      <c r="Y29" s="295">
        <v>2</v>
      </c>
      <c r="Z29" s="328">
        <v>13</v>
      </c>
      <c r="AA29" s="294"/>
      <c r="AB29" s="331"/>
      <c r="AC29" s="613"/>
      <c r="AD29" s="547"/>
      <c r="AE29" s="544"/>
    </row>
    <row r="30" spans="1:31" ht="16.2" customHeight="1">
      <c r="A30" s="166">
        <v>3</v>
      </c>
      <c r="B30" s="167">
        <v>11309</v>
      </c>
      <c r="C30" s="19" t="s">
        <v>816</v>
      </c>
      <c r="D30" s="8">
        <v>1800</v>
      </c>
      <c r="E30" s="620"/>
      <c r="F30" s="253"/>
      <c r="G30" s="166">
        <v>3</v>
      </c>
      <c r="H30" s="167">
        <v>21304</v>
      </c>
      <c r="I30" s="23" t="s">
        <v>12</v>
      </c>
      <c r="J30" s="8">
        <v>250</v>
      </c>
      <c r="K30" s="620"/>
      <c r="L30" s="202"/>
      <c r="M30" s="295">
        <v>3</v>
      </c>
      <c r="N30" s="328"/>
      <c r="O30" s="365"/>
      <c r="P30" s="366"/>
      <c r="Q30" s="620"/>
      <c r="R30" s="249"/>
      <c r="S30" s="295">
        <v>3</v>
      </c>
      <c r="T30" s="328">
        <v>41310</v>
      </c>
      <c r="U30" s="340" t="s">
        <v>1173</v>
      </c>
      <c r="V30" s="676">
        <v>100</v>
      </c>
      <c r="W30" s="239"/>
      <c r="X30" s="257"/>
      <c r="Y30" s="295">
        <v>3</v>
      </c>
      <c r="Z30" s="328"/>
      <c r="AA30" s="372"/>
      <c r="AB30" s="339"/>
      <c r="AC30" s="239"/>
      <c r="AD30" s="204"/>
      <c r="AE30" s="308"/>
    </row>
    <row r="31" spans="1:31" ht="16.2" customHeight="1">
      <c r="A31" s="166">
        <v>3</v>
      </c>
      <c r="B31" s="167">
        <v>11311</v>
      </c>
      <c r="C31" s="143" t="s">
        <v>1148</v>
      </c>
      <c r="D31" s="3">
        <v>2050</v>
      </c>
      <c r="E31" s="609"/>
      <c r="F31" s="214"/>
      <c r="G31" s="166">
        <v>3</v>
      </c>
      <c r="I31" s="439"/>
      <c r="J31" s="223"/>
      <c r="K31" s="609"/>
      <c r="L31" s="214"/>
      <c r="M31" s="295">
        <v>3</v>
      </c>
      <c r="N31" s="328"/>
      <c r="O31" s="316"/>
      <c r="P31" s="223"/>
      <c r="Q31" s="224"/>
      <c r="R31" s="214"/>
      <c r="S31" s="295">
        <v>3</v>
      </c>
      <c r="T31" s="328"/>
      <c r="U31" s="316"/>
      <c r="V31" s="223"/>
      <c r="W31" s="224"/>
      <c r="X31" s="209"/>
      <c r="Y31" s="295">
        <v>3</v>
      </c>
      <c r="Z31" s="328"/>
      <c r="AA31" s="352"/>
      <c r="AB31" s="223"/>
      <c r="AC31" s="224"/>
      <c r="AD31" s="206"/>
      <c r="AE31" s="309"/>
    </row>
    <row r="32" spans="1:31" ht="16.2" customHeight="1">
      <c r="A32" s="166">
        <v>3</v>
      </c>
      <c r="C32" s="74"/>
      <c r="D32" s="676"/>
      <c r="E32" s="609"/>
      <c r="F32" s="249"/>
      <c r="G32" s="166">
        <v>3</v>
      </c>
      <c r="I32" s="439"/>
      <c r="J32" s="223"/>
      <c r="K32" s="224"/>
      <c r="L32" s="214"/>
      <c r="M32" s="295">
        <v>3</v>
      </c>
      <c r="N32" s="328"/>
      <c r="O32" s="316"/>
      <c r="P32" s="223"/>
      <c r="Q32" s="224"/>
      <c r="R32" s="214"/>
      <c r="S32" s="295">
        <v>3</v>
      </c>
      <c r="T32" s="328"/>
      <c r="U32" s="316"/>
      <c r="V32" s="223"/>
      <c r="W32" s="224"/>
      <c r="X32" s="209"/>
      <c r="Y32" s="295">
        <v>3</v>
      </c>
      <c r="Z32" s="328"/>
      <c r="AA32" s="352"/>
      <c r="AB32" s="223"/>
      <c r="AC32" s="224"/>
      <c r="AD32" s="206"/>
      <c r="AE32" s="309"/>
    </row>
    <row r="33" spans="1:31" ht="16.2" customHeight="1" thickBot="1">
      <c r="A33" s="166">
        <v>3</v>
      </c>
      <c r="C33" s="439"/>
      <c r="D33" s="323"/>
      <c r="E33" s="226"/>
      <c r="F33" s="216"/>
      <c r="G33" s="166">
        <v>3</v>
      </c>
      <c r="I33" s="439"/>
      <c r="J33" s="323"/>
      <c r="K33" s="226"/>
      <c r="L33" s="216"/>
      <c r="M33" s="295">
        <v>3</v>
      </c>
      <c r="N33" s="328"/>
      <c r="O33" s="318"/>
      <c r="P33" s="323"/>
      <c r="Q33" s="226"/>
      <c r="R33" s="216"/>
      <c r="S33" s="295">
        <v>3</v>
      </c>
      <c r="T33" s="328"/>
      <c r="U33" s="318"/>
      <c r="V33" s="323"/>
      <c r="W33" s="226"/>
      <c r="X33" s="210"/>
      <c r="Y33" s="295">
        <v>3</v>
      </c>
      <c r="Z33" s="328"/>
      <c r="AA33" s="362"/>
      <c r="AB33" s="323"/>
      <c r="AC33" s="226"/>
      <c r="AD33" s="255"/>
      <c r="AE33" s="309"/>
    </row>
    <row r="34" spans="1:31" ht="16.2" customHeight="1" thickTop="1">
      <c r="A34" s="166">
        <v>4</v>
      </c>
      <c r="C34" s="40" t="s">
        <v>228</v>
      </c>
      <c r="D34" s="46">
        <f>SUM(D30:D33)</f>
        <v>3850</v>
      </c>
      <c r="E34" s="54"/>
      <c r="F34" s="79">
        <f>SUM(F30:F33)</f>
        <v>0</v>
      </c>
      <c r="G34" s="166">
        <v>4</v>
      </c>
      <c r="I34" s="40" t="s">
        <v>228</v>
      </c>
      <c r="J34" s="46">
        <f>SUM(J30:J33)</f>
        <v>250</v>
      </c>
      <c r="K34" s="54"/>
      <c r="L34" s="79">
        <f>SUM(L30:L33)</f>
        <v>0</v>
      </c>
      <c r="M34" s="166">
        <v>4</v>
      </c>
      <c r="O34" s="40" t="s">
        <v>228</v>
      </c>
      <c r="P34" s="46">
        <f>SUM(P30:P33)</f>
        <v>0</v>
      </c>
      <c r="Q34" s="54"/>
      <c r="R34" s="79">
        <f>SUM(R30:R33)</f>
        <v>0</v>
      </c>
      <c r="S34" s="166">
        <v>4</v>
      </c>
      <c r="U34" s="40" t="s">
        <v>228</v>
      </c>
      <c r="V34" s="46">
        <f>SUM(V30:V33)</f>
        <v>100</v>
      </c>
      <c r="W34" s="54"/>
      <c r="X34" s="47">
        <f>SUM(X30:X33)</f>
        <v>0</v>
      </c>
      <c r="Y34" s="166">
        <v>4</v>
      </c>
      <c r="AA34" s="63"/>
      <c r="AB34" s="46"/>
      <c r="AC34" s="54"/>
      <c r="AD34" s="114"/>
      <c r="AE34" s="49">
        <f>+V34+J34+D34</f>
        <v>4200</v>
      </c>
    </row>
    <row r="35" spans="1:31" ht="16.2" customHeight="1">
      <c r="C35" s="71"/>
      <c r="D35" s="29"/>
      <c r="E35" s="72"/>
      <c r="F35" s="363"/>
      <c r="G35" s="295"/>
      <c r="H35" s="328"/>
      <c r="I35" s="329"/>
      <c r="J35" s="334"/>
      <c r="K35" s="457"/>
      <c r="L35" s="363"/>
      <c r="M35" s="295"/>
      <c r="N35" s="328"/>
      <c r="O35" s="329"/>
      <c r="P35" s="334"/>
      <c r="Q35" s="457"/>
      <c r="R35" s="363"/>
      <c r="S35" s="295"/>
      <c r="T35" s="328"/>
      <c r="U35" s="329"/>
      <c r="V35" s="334"/>
      <c r="W35" s="457"/>
      <c r="X35" s="329"/>
      <c r="Y35" s="295"/>
      <c r="Z35" s="328"/>
      <c r="AA35" s="329"/>
      <c r="AB35" s="334"/>
      <c r="AC35" s="72"/>
      <c r="AD35" s="109" t="s">
        <v>414</v>
      </c>
      <c r="AE35" s="106">
        <f>SUM(AD34+X34+Ｍ多可郡折込部数+Ａ多可郡折込部数+Ｋ多可郡折込部数)</f>
        <v>0</v>
      </c>
    </row>
    <row r="36" spans="1:31" ht="16.2" customHeight="1">
      <c r="A36" s="166">
        <v>2</v>
      </c>
      <c r="B36" s="167">
        <v>13</v>
      </c>
      <c r="C36" s="71" t="s">
        <v>267</v>
      </c>
      <c r="D36" s="12"/>
      <c r="E36" s="613"/>
      <c r="F36" s="360"/>
      <c r="G36" s="295">
        <v>2</v>
      </c>
      <c r="H36" s="328">
        <v>13</v>
      </c>
      <c r="I36" s="294"/>
      <c r="J36" s="331"/>
      <c r="K36" s="608"/>
      <c r="L36" s="360"/>
      <c r="M36" s="295">
        <v>2</v>
      </c>
      <c r="N36" s="328">
        <v>13</v>
      </c>
      <c r="O36" s="294"/>
      <c r="P36" s="331"/>
      <c r="Q36" s="608"/>
      <c r="R36" s="360"/>
      <c r="S36" s="295">
        <v>2</v>
      </c>
      <c r="T36" s="328">
        <v>13</v>
      </c>
      <c r="U36" s="294"/>
      <c r="V36" s="331"/>
      <c r="W36" s="608"/>
      <c r="X36" s="294"/>
      <c r="Y36" s="295">
        <v>2</v>
      </c>
      <c r="Z36" s="328">
        <v>13</v>
      </c>
      <c r="AA36" s="294"/>
      <c r="AB36" s="331"/>
      <c r="AC36" s="613"/>
      <c r="AD36" s="38"/>
      <c r="AE36" s="544"/>
    </row>
    <row r="37" spans="1:31" ht="16.2" customHeight="1">
      <c r="A37" s="166">
        <v>3</v>
      </c>
      <c r="B37" s="167">
        <v>11315</v>
      </c>
      <c r="C37" s="19" t="s">
        <v>815</v>
      </c>
      <c r="D37" s="8">
        <v>5050</v>
      </c>
      <c r="E37" s="620"/>
      <c r="F37" s="253"/>
      <c r="G37" s="166">
        <v>3</v>
      </c>
      <c r="H37" s="167">
        <v>21305</v>
      </c>
      <c r="I37" s="23" t="s">
        <v>947</v>
      </c>
      <c r="J37" s="8">
        <v>800</v>
      </c>
      <c r="K37" s="620"/>
      <c r="L37" s="202"/>
      <c r="M37" s="166">
        <v>3</v>
      </c>
      <c r="N37" s="167">
        <v>31305</v>
      </c>
      <c r="O37" s="20" t="s">
        <v>312</v>
      </c>
      <c r="P37" s="3">
        <v>100</v>
      </c>
      <c r="Q37" s="619"/>
      <c r="R37" s="202"/>
      <c r="S37" s="166">
        <v>3</v>
      </c>
      <c r="T37" s="167">
        <v>41307</v>
      </c>
      <c r="U37" s="546" t="s">
        <v>492</v>
      </c>
      <c r="V37" s="545">
        <v>1650</v>
      </c>
      <c r="W37" s="620"/>
      <c r="X37" s="202"/>
      <c r="Y37" s="166">
        <v>3</v>
      </c>
      <c r="AA37" s="365"/>
      <c r="AB37" s="366"/>
      <c r="AC37" s="620"/>
      <c r="AD37" s="202"/>
      <c r="AE37" s="308"/>
    </row>
    <row r="38" spans="1:31" ht="16.2" customHeight="1">
      <c r="A38" s="166">
        <v>3</v>
      </c>
      <c r="B38" s="167">
        <v>11317</v>
      </c>
      <c r="C38" s="20" t="s">
        <v>855</v>
      </c>
      <c r="D38" s="3">
        <v>1600</v>
      </c>
      <c r="E38" s="609"/>
      <c r="F38" s="214"/>
      <c r="G38" s="166">
        <v>3</v>
      </c>
      <c r="I38" s="439"/>
      <c r="J38" s="223"/>
      <c r="K38" s="224" t="s">
        <v>159</v>
      </c>
      <c r="L38" s="214"/>
      <c r="M38" s="166">
        <v>3</v>
      </c>
      <c r="O38" s="20"/>
      <c r="P38" s="3"/>
      <c r="Q38" s="609"/>
      <c r="R38" s="214"/>
      <c r="S38" s="166">
        <v>3</v>
      </c>
      <c r="U38" s="439"/>
      <c r="V38" s="347"/>
      <c r="W38" s="609"/>
      <c r="X38" s="214"/>
      <c r="Y38" s="295">
        <v>3</v>
      </c>
      <c r="Z38" s="328"/>
      <c r="AA38" s="316"/>
      <c r="AB38" s="223"/>
      <c r="AC38" s="224"/>
      <c r="AD38" s="214"/>
      <c r="AE38" s="309"/>
    </row>
    <row r="39" spans="1:31" ht="16.2" customHeight="1" thickBot="1">
      <c r="A39" s="166">
        <v>3</v>
      </c>
      <c r="C39" s="439"/>
      <c r="D39" s="323"/>
      <c r="E39" s="226"/>
      <c r="F39" s="216"/>
      <c r="G39" s="295">
        <v>3</v>
      </c>
      <c r="H39" s="328"/>
      <c r="I39" s="439"/>
      <c r="J39" s="215"/>
      <c r="K39" s="226"/>
      <c r="L39" s="216"/>
      <c r="M39" s="166">
        <v>3</v>
      </c>
      <c r="O39" s="439"/>
      <c r="P39" s="323"/>
      <c r="Q39" s="226"/>
      <c r="R39" s="216"/>
      <c r="S39" s="166">
        <v>3</v>
      </c>
      <c r="U39" s="439"/>
      <c r="V39" s="323"/>
      <c r="W39" s="226"/>
      <c r="X39" s="216"/>
      <c r="Y39" s="295">
        <v>3</v>
      </c>
      <c r="Z39" s="328"/>
      <c r="AA39" s="318"/>
      <c r="AB39" s="323"/>
      <c r="AC39" s="226"/>
      <c r="AD39" s="216"/>
      <c r="AE39" s="309"/>
    </row>
    <row r="40" spans="1:31" ht="16.2" customHeight="1" thickTop="1">
      <c r="A40" s="166">
        <v>4</v>
      </c>
      <c r="C40" s="40" t="s">
        <v>228</v>
      </c>
      <c r="D40" s="46">
        <f>SUM(D37:D39)</f>
        <v>6650</v>
      </c>
      <c r="E40" s="48"/>
      <c r="F40" s="79">
        <f>SUM(F37:F39)</f>
        <v>0</v>
      </c>
      <c r="G40" s="166">
        <v>4</v>
      </c>
      <c r="I40" s="40" t="s">
        <v>228</v>
      </c>
      <c r="J40" s="46">
        <f>SUM(J37:J39)</f>
        <v>800</v>
      </c>
      <c r="K40" s="48"/>
      <c r="L40" s="79">
        <f>SUM(L37:L39)</f>
        <v>0</v>
      </c>
      <c r="M40" s="166">
        <v>4</v>
      </c>
      <c r="O40" s="40" t="s">
        <v>228</v>
      </c>
      <c r="P40" s="46">
        <f>SUM(P37:P39)</f>
        <v>100</v>
      </c>
      <c r="Q40" s="48"/>
      <c r="R40" s="79">
        <f>SUM(R37:R39)</f>
        <v>0</v>
      </c>
      <c r="S40" s="166">
        <v>4</v>
      </c>
      <c r="U40" s="40" t="s">
        <v>228</v>
      </c>
      <c r="V40" s="46">
        <f>SUM(V37:V39)</f>
        <v>1650</v>
      </c>
      <c r="W40" s="48"/>
      <c r="X40" s="79">
        <f>SUM(X37:X39)</f>
        <v>0</v>
      </c>
      <c r="Y40" s="166">
        <v>4</v>
      </c>
      <c r="AA40" s="40" t="s">
        <v>228</v>
      </c>
      <c r="AB40" s="46">
        <f>SUM(AB37:AB39)</f>
        <v>0</v>
      </c>
      <c r="AC40" s="42"/>
      <c r="AD40" s="79">
        <f>SUM(AD37:AD39)</f>
        <v>0</v>
      </c>
      <c r="AE40" s="49">
        <f>+AB40+V40+P40+J40+D40</f>
        <v>9200</v>
      </c>
    </row>
    <row r="41" spans="1:31" ht="16.2" customHeight="1">
      <c r="A41" s="166">
        <v>9</v>
      </c>
      <c r="C41" t="s">
        <v>558</v>
      </c>
      <c r="G41" s="166">
        <v>9</v>
      </c>
      <c r="H41" s="169"/>
      <c r="M41" s="166">
        <v>9</v>
      </c>
      <c r="O41" s="329" t="s">
        <v>1268</v>
      </c>
      <c r="P41" s="329"/>
      <c r="Q41" s="680"/>
      <c r="R41" s="363"/>
      <c r="S41" s="295">
        <v>9</v>
      </c>
      <c r="T41" s="328"/>
      <c r="U41" s="329"/>
      <c r="V41" s="329"/>
      <c r="W41" s="345"/>
      <c r="X41" s="329"/>
      <c r="Y41" s="295">
        <v>9</v>
      </c>
      <c r="Z41" s="328"/>
      <c r="AA41" s="329"/>
      <c r="AB41" s="329"/>
      <c r="AC41" s="363"/>
      <c r="AD41" s="109" t="s">
        <v>414</v>
      </c>
      <c r="AE41" s="106">
        <f>SUM(Ｓ加西市折込部数+Ｙ加西市折込部数+Ｍ加西市折込部数+Ａ加西市折込部数+Ｋ加西市折込部数)</f>
        <v>0</v>
      </c>
    </row>
    <row r="42" spans="1:31" ht="13.5" customHeight="1">
      <c r="C42" t="s">
        <v>994</v>
      </c>
      <c r="D42" s="329"/>
      <c r="E42" s="345"/>
      <c r="F42" s="363"/>
      <c r="G42" s="295"/>
      <c r="H42" s="328"/>
      <c r="I42" s="329"/>
      <c r="J42" s="329"/>
      <c r="K42" s="345"/>
      <c r="L42" s="363"/>
      <c r="M42" s="295"/>
      <c r="N42" s="328"/>
      <c r="O42" s="329" t="s">
        <v>1282</v>
      </c>
      <c r="P42" s="329"/>
      <c r="Q42" s="680"/>
      <c r="R42" s="363"/>
      <c r="S42" s="295"/>
      <c r="T42" s="328"/>
      <c r="U42" s="329"/>
      <c r="V42" s="329"/>
      <c r="W42" s="345"/>
      <c r="X42" s="329"/>
      <c r="Y42" s="295"/>
      <c r="Z42" s="328"/>
      <c r="AA42" s="329"/>
      <c r="AB42" s="329"/>
      <c r="AC42" s="363"/>
      <c r="AD42" s="363"/>
      <c r="AE42" s="329"/>
    </row>
    <row r="43" spans="1:31" ht="13.5" customHeight="1">
      <c r="C43" t="s">
        <v>1047</v>
      </c>
      <c r="D43" s="329"/>
      <c r="E43" s="345"/>
      <c r="F43" s="363"/>
      <c r="G43" s="295"/>
      <c r="H43" s="328"/>
      <c r="I43" s="329"/>
      <c r="J43" s="329"/>
      <c r="K43" s="345"/>
      <c r="L43" s="363"/>
      <c r="M43" s="295"/>
      <c r="N43" s="328"/>
      <c r="O43" s="329" t="s">
        <v>1312</v>
      </c>
      <c r="P43" s="329"/>
      <c r="Q43" s="680"/>
      <c r="R43" s="363"/>
      <c r="S43" s="295"/>
      <c r="T43" s="328"/>
      <c r="U43" s="329"/>
      <c r="V43" s="329"/>
      <c r="W43" s="345"/>
      <c r="X43" s="329"/>
      <c r="Y43" s="295"/>
      <c r="Z43" s="328"/>
      <c r="AA43" s="329"/>
      <c r="AB43" s="329"/>
      <c r="AC43" s="363"/>
      <c r="AD43" s="363"/>
      <c r="AE43" s="329"/>
    </row>
    <row r="44" spans="1:31" ht="13.5" customHeight="1">
      <c r="C44" s="329"/>
      <c r="D44" s="329"/>
      <c r="E44" s="345"/>
      <c r="F44" s="363"/>
      <c r="G44" s="295"/>
      <c r="H44" s="328"/>
      <c r="I44" s="329"/>
      <c r="J44" s="329"/>
      <c r="K44" s="345"/>
      <c r="L44" s="363"/>
      <c r="M44" s="295"/>
      <c r="N44" s="328"/>
      <c r="O44" s="329" t="s">
        <v>1370</v>
      </c>
      <c r="P44" s="329"/>
      <c r="Q44" s="680"/>
      <c r="R44" s="363"/>
      <c r="S44" s="295"/>
      <c r="T44" s="328"/>
      <c r="U44" s="329"/>
      <c r="V44" s="329"/>
      <c r="W44" s="345"/>
      <c r="X44" s="329"/>
      <c r="Y44" s="295"/>
      <c r="Z44" s="328"/>
      <c r="AA44" s="329"/>
      <c r="AB44" s="329"/>
      <c r="AC44" s="363"/>
      <c r="AD44" s="363"/>
      <c r="AE44" s="329"/>
    </row>
    <row r="45" spans="1:31" ht="13.5" customHeight="1">
      <c r="C45" s="329"/>
      <c r="D45" s="329"/>
      <c r="E45" s="345"/>
      <c r="F45" s="363"/>
      <c r="G45" s="295"/>
      <c r="H45" s="328"/>
      <c r="I45" s="329"/>
      <c r="J45" s="329"/>
      <c r="K45" s="345"/>
      <c r="L45" s="363"/>
      <c r="M45" s="295"/>
      <c r="N45" s="328"/>
      <c r="O45" s="329"/>
      <c r="P45" s="329"/>
      <c r="Q45" s="680"/>
      <c r="R45" s="363"/>
      <c r="S45" s="295"/>
      <c r="T45" s="328"/>
      <c r="U45" s="329"/>
      <c r="V45" s="329"/>
      <c r="W45" s="345"/>
      <c r="X45" s="329"/>
      <c r="Y45" s="295"/>
      <c r="Z45" s="328"/>
      <c r="AA45" s="329"/>
      <c r="AB45" s="329"/>
      <c r="AC45" s="363"/>
      <c r="AD45" s="363"/>
      <c r="AE45" s="329"/>
    </row>
    <row r="46" spans="1:31" ht="13.5" customHeight="1">
      <c r="C46" s="329"/>
      <c r="D46" s="329"/>
      <c r="E46" s="345"/>
      <c r="F46" s="363"/>
      <c r="G46" s="295"/>
      <c r="H46" s="328"/>
      <c r="I46" s="329"/>
      <c r="J46" s="329"/>
      <c r="K46" s="345"/>
      <c r="L46" s="363"/>
      <c r="M46" s="295"/>
      <c r="N46" s="328"/>
      <c r="O46" s="329"/>
      <c r="P46" s="329"/>
      <c r="Q46" s="680"/>
      <c r="R46" s="363"/>
      <c r="S46" s="295"/>
      <c r="T46" s="328"/>
      <c r="U46" s="329"/>
      <c r="V46" s="329"/>
      <c r="W46" s="345"/>
      <c r="X46" s="329"/>
      <c r="Y46" s="295"/>
      <c r="Z46" s="328"/>
      <c r="AA46" s="329"/>
      <c r="AB46" s="329"/>
      <c r="AC46" s="363"/>
      <c r="AD46" s="363"/>
      <c r="AE46" s="329"/>
    </row>
    <row r="47" spans="1:31" ht="13.5" customHeight="1">
      <c r="C47" s="329"/>
      <c r="D47" s="329"/>
      <c r="E47" s="345"/>
      <c r="F47" s="363"/>
      <c r="G47" s="295"/>
      <c r="H47" s="328"/>
      <c r="I47" s="329"/>
      <c r="J47" s="329"/>
      <c r="K47" s="345"/>
      <c r="L47" s="363"/>
      <c r="M47" s="295"/>
      <c r="N47" s="328"/>
      <c r="O47" s="329"/>
      <c r="P47" s="329"/>
      <c r="Q47" s="680"/>
      <c r="R47" s="363"/>
      <c r="S47" s="295"/>
      <c r="T47" s="328"/>
      <c r="U47" s="329"/>
      <c r="V47" s="329"/>
      <c r="W47" s="345"/>
      <c r="X47" s="329"/>
      <c r="Y47" s="295"/>
      <c r="Z47" s="328"/>
      <c r="AA47" s="329"/>
      <c r="AB47" s="329"/>
      <c r="AC47" s="363"/>
      <c r="AD47" s="363"/>
      <c r="AE47" s="329"/>
    </row>
    <row r="48" spans="1:31" ht="16.2" customHeight="1">
      <c r="C48" s="329"/>
      <c r="D48" s="329"/>
      <c r="E48" s="345"/>
      <c r="F48" s="363"/>
      <c r="G48" s="295"/>
      <c r="H48" s="328"/>
      <c r="I48" s="329"/>
      <c r="J48" s="329"/>
      <c r="K48" s="345"/>
      <c r="L48" s="363"/>
      <c r="M48" s="295"/>
      <c r="N48" s="328"/>
      <c r="O48" s="329"/>
      <c r="P48" s="329"/>
      <c r="Q48" s="345"/>
      <c r="R48" s="363"/>
      <c r="S48" s="295"/>
      <c r="T48" s="328"/>
      <c r="U48" s="329"/>
      <c r="V48" s="329"/>
      <c r="W48" s="345"/>
      <c r="X48" s="329"/>
      <c r="Y48" s="295"/>
      <c r="Z48" s="328"/>
      <c r="AA48" s="329"/>
      <c r="AB48" s="329"/>
      <c r="AC48" s="363"/>
      <c r="AD48" s="363"/>
      <c r="AE48" s="329"/>
    </row>
    <row r="49" spans="3:31" ht="16.2" customHeight="1">
      <c r="C49" s="329"/>
      <c r="D49" s="329"/>
      <c r="E49" s="345"/>
      <c r="F49" s="363"/>
      <c r="G49" s="295"/>
      <c r="H49" s="328"/>
      <c r="I49" s="329"/>
      <c r="J49" s="329"/>
      <c r="K49" s="345"/>
      <c r="L49" s="363"/>
      <c r="M49" s="295"/>
      <c r="N49" s="328"/>
      <c r="O49" s="329"/>
      <c r="P49" s="329"/>
      <c r="Q49" s="345"/>
      <c r="R49" s="363"/>
      <c r="S49" s="295"/>
      <c r="T49" s="328"/>
      <c r="U49" s="329"/>
      <c r="V49" s="329"/>
      <c r="W49" s="345"/>
      <c r="X49" s="329"/>
      <c r="Y49" s="295"/>
      <c r="Z49" s="328"/>
      <c r="AA49" s="329"/>
      <c r="AB49" s="329"/>
      <c r="AC49" s="363"/>
      <c r="AD49" s="363"/>
      <c r="AE49" s="329"/>
    </row>
    <row r="50" spans="3:31" ht="16.2" customHeight="1">
      <c r="C50" s="329"/>
      <c r="D50" s="329"/>
      <c r="E50" s="345"/>
      <c r="F50" s="363"/>
      <c r="G50" s="295"/>
      <c r="H50" s="328"/>
      <c r="I50" s="329"/>
      <c r="J50" s="329"/>
      <c r="K50" s="345"/>
      <c r="L50" s="363"/>
      <c r="M50" s="295"/>
      <c r="N50" s="328"/>
      <c r="O50" s="329"/>
      <c r="P50" s="329"/>
      <c r="Q50" s="345"/>
      <c r="R50" s="363"/>
      <c r="S50" s="295"/>
      <c r="T50" s="328"/>
      <c r="U50" s="329"/>
      <c r="V50" s="329"/>
      <c r="W50" s="345"/>
      <c r="X50" s="329"/>
      <c r="Y50" s="295"/>
      <c r="Z50" s="328"/>
      <c r="AA50" s="329"/>
      <c r="AB50" s="329"/>
      <c r="AC50" s="363"/>
      <c r="AD50" s="363"/>
      <c r="AE50" s="329"/>
    </row>
    <row r="51" spans="3:31" ht="16.2" customHeight="1">
      <c r="C51" s="329"/>
      <c r="D51" s="329"/>
      <c r="E51" s="345"/>
      <c r="F51" s="363"/>
      <c r="G51" s="295"/>
      <c r="H51" s="328"/>
      <c r="I51" s="329"/>
      <c r="J51" s="329"/>
      <c r="K51" s="345"/>
      <c r="L51" s="363"/>
      <c r="M51" s="295"/>
      <c r="N51" s="328"/>
      <c r="O51" s="329"/>
      <c r="P51" s="329"/>
      <c r="Q51" s="345"/>
      <c r="R51" s="363"/>
      <c r="S51" s="295"/>
      <c r="T51" s="328"/>
      <c r="U51" s="329"/>
      <c r="V51" s="329"/>
      <c r="W51" s="345"/>
      <c r="X51" s="329"/>
      <c r="Y51" s="295"/>
      <c r="Z51" s="328"/>
      <c r="AA51" s="329"/>
      <c r="AB51" s="329"/>
      <c r="AC51" s="363"/>
      <c r="AD51" s="363"/>
      <c r="AE51" s="329"/>
    </row>
    <row r="52" spans="3:31" ht="16.2" customHeight="1">
      <c r="C52" s="329"/>
      <c r="D52" s="329"/>
      <c r="E52" s="345"/>
      <c r="F52" s="363"/>
      <c r="G52" s="295"/>
      <c r="H52" s="328"/>
      <c r="I52" s="329"/>
      <c r="J52" s="329"/>
      <c r="K52" s="345"/>
      <c r="L52" s="363"/>
      <c r="M52" s="295"/>
      <c r="N52" s="328"/>
      <c r="O52" s="329"/>
      <c r="P52" s="329"/>
      <c r="Q52" s="345"/>
      <c r="R52" s="363"/>
      <c r="S52" s="295"/>
      <c r="T52" s="328"/>
      <c r="U52" s="329"/>
      <c r="V52" s="329"/>
      <c r="W52" s="345"/>
      <c r="X52" s="329"/>
      <c r="Y52" s="295"/>
      <c r="Z52" s="328"/>
      <c r="AA52" s="329"/>
      <c r="AB52" s="329"/>
      <c r="AC52" s="363"/>
      <c r="AD52" s="363"/>
      <c r="AE52" s="329"/>
    </row>
    <row r="53" spans="3:31" ht="16.2" customHeight="1">
      <c r="C53" s="329"/>
      <c r="D53" s="329"/>
      <c r="E53" s="345"/>
      <c r="F53" s="363"/>
      <c r="G53" s="295"/>
      <c r="H53" s="328"/>
      <c r="I53" s="329"/>
      <c r="J53" s="329"/>
      <c r="K53" s="345"/>
      <c r="L53" s="363"/>
      <c r="M53" s="295"/>
      <c r="N53" s="328"/>
      <c r="O53" s="329"/>
      <c r="P53" s="329"/>
      <c r="Q53" s="345"/>
      <c r="R53" s="363"/>
      <c r="S53" s="295"/>
      <c r="T53" s="328"/>
      <c r="U53" s="329"/>
      <c r="V53" s="329"/>
      <c r="W53" s="345"/>
      <c r="X53" s="329"/>
      <c r="Y53" s="295"/>
      <c r="Z53" s="328"/>
      <c r="AA53" s="329"/>
      <c r="AB53" s="329"/>
      <c r="AC53" s="363"/>
      <c r="AD53" s="363"/>
      <c r="AE53" s="329"/>
    </row>
    <row r="54" spans="3:31" ht="16.2" customHeight="1">
      <c r="C54" s="329"/>
      <c r="D54" s="329"/>
      <c r="E54" s="345"/>
      <c r="F54" s="363"/>
      <c r="G54" s="295"/>
      <c r="H54" s="328"/>
      <c r="I54" s="329"/>
      <c r="J54" s="329"/>
      <c r="K54" s="345"/>
      <c r="L54" s="363"/>
      <c r="M54" s="295"/>
      <c r="N54" s="328"/>
      <c r="O54" s="329"/>
      <c r="P54" s="329"/>
      <c r="Q54" s="345"/>
      <c r="R54" s="363"/>
      <c r="S54" s="295"/>
      <c r="T54" s="328"/>
      <c r="U54" s="329"/>
      <c r="V54" s="329"/>
      <c r="W54" s="345"/>
      <c r="X54" s="329"/>
      <c r="Y54" s="295"/>
      <c r="Z54" s="328"/>
      <c r="AA54" s="329"/>
      <c r="AB54" s="329"/>
      <c r="AC54" s="363"/>
      <c r="AD54" s="363"/>
      <c r="AE54" s="329"/>
    </row>
    <row r="55" spans="3:31" ht="16.2" customHeight="1">
      <c r="C55" s="329"/>
      <c r="D55" s="329"/>
      <c r="E55" s="345"/>
      <c r="F55" s="363"/>
      <c r="G55" s="295"/>
      <c r="H55" s="328"/>
      <c r="I55" s="329"/>
      <c r="J55" s="329"/>
      <c r="K55" s="345"/>
      <c r="L55" s="363"/>
      <c r="M55" s="295"/>
      <c r="N55" s="328"/>
      <c r="O55" s="329"/>
      <c r="P55" s="329"/>
      <c r="Q55" s="345"/>
      <c r="R55" s="363"/>
      <c r="S55" s="295"/>
      <c r="T55" s="328"/>
      <c r="U55" s="329"/>
      <c r="V55" s="329"/>
      <c r="W55" s="345"/>
      <c r="X55" s="329"/>
      <c r="Y55" s="295"/>
      <c r="Z55" s="328"/>
      <c r="AA55" s="329"/>
      <c r="AB55" s="329"/>
      <c r="AC55" s="363"/>
      <c r="AD55" s="363"/>
      <c r="AE55" s="329"/>
    </row>
    <row r="56" spans="3:31" ht="16.2" customHeight="1">
      <c r="C56" s="329"/>
      <c r="D56" s="329"/>
      <c r="E56" s="345"/>
      <c r="F56" s="363"/>
      <c r="G56" s="295"/>
      <c r="H56" s="328"/>
      <c r="I56" s="329"/>
      <c r="J56" s="329"/>
      <c r="K56" s="345"/>
      <c r="L56" s="363"/>
      <c r="M56" s="295"/>
      <c r="N56" s="328"/>
      <c r="O56" s="329"/>
      <c r="P56" s="329"/>
      <c r="Q56" s="345"/>
      <c r="R56" s="363"/>
      <c r="S56" s="295"/>
      <c r="T56" s="328"/>
      <c r="U56" s="329"/>
      <c r="V56" s="329"/>
      <c r="W56" s="345"/>
      <c r="X56" s="329"/>
      <c r="Y56" s="295"/>
      <c r="Z56" s="328"/>
      <c r="AA56" s="329"/>
      <c r="AB56" s="329"/>
      <c r="AC56" s="363"/>
      <c r="AD56" s="363"/>
      <c r="AE56" s="329"/>
    </row>
    <row r="57" spans="3:31" ht="16.2" customHeight="1">
      <c r="C57" s="329"/>
      <c r="D57" s="329"/>
      <c r="E57" s="345"/>
      <c r="F57" s="363"/>
      <c r="G57" s="295"/>
      <c r="H57" s="328"/>
      <c r="I57" s="329"/>
      <c r="J57" s="329"/>
      <c r="K57" s="345"/>
      <c r="L57" s="363"/>
      <c r="M57" s="295"/>
      <c r="N57" s="328"/>
      <c r="O57" s="329"/>
      <c r="P57" s="329"/>
      <c r="Q57" s="345"/>
      <c r="R57" s="363"/>
      <c r="S57" s="295"/>
      <c r="T57" s="328"/>
      <c r="U57" s="329"/>
      <c r="V57" s="329"/>
      <c r="W57" s="345"/>
      <c r="X57" s="329"/>
      <c r="Y57" s="295"/>
      <c r="Z57" s="328"/>
      <c r="AA57" s="329"/>
      <c r="AB57" s="329"/>
      <c r="AC57" s="363"/>
      <c r="AD57" s="363"/>
      <c r="AE57" s="329"/>
    </row>
    <row r="58" spans="3:31" ht="16.2" customHeight="1">
      <c r="C58" s="329"/>
      <c r="D58" s="329"/>
      <c r="E58" s="345"/>
      <c r="F58" s="363"/>
      <c r="G58" s="295"/>
      <c r="H58" s="328"/>
      <c r="I58" s="329"/>
      <c r="J58" s="329"/>
      <c r="K58" s="345"/>
      <c r="L58" s="363"/>
      <c r="M58" s="295"/>
      <c r="N58" s="328"/>
      <c r="O58" s="329"/>
      <c r="P58" s="329"/>
      <c r="Q58" s="345"/>
      <c r="R58" s="363"/>
      <c r="S58" s="295"/>
      <c r="T58" s="328"/>
      <c r="U58" s="329"/>
      <c r="V58" s="329"/>
      <c r="W58" s="345"/>
      <c r="X58" s="329"/>
      <c r="Y58" s="295"/>
      <c r="Z58" s="328"/>
      <c r="AA58" s="329"/>
      <c r="AB58" s="329"/>
      <c r="AC58" s="363"/>
      <c r="AD58" s="363"/>
      <c r="AE58" s="329"/>
    </row>
    <row r="59" spans="3:31" ht="16.2" customHeight="1">
      <c r="C59" s="329"/>
      <c r="D59" s="329"/>
      <c r="E59" s="345"/>
      <c r="F59" s="363"/>
      <c r="G59" s="295"/>
      <c r="H59" s="328"/>
      <c r="I59" s="329"/>
      <c r="J59" s="329"/>
      <c r="K59" s="345"/>
      <c r="L59" s="363"/>
      <c r="M59" s="295"/>
      <c r="N59" s="328"/>
      <c r="O59" s="329"/>
      <c r="P59" s="329"/>
      <c r="Q59" s="345"/>
      <c r="R59" s="363"/>
      <c r="S59" s="295"/>
      <c r="T59" s="328"/>
      <c r="U59" s="329"/>
      <c r="V59" s="329"/>
      <c r="W59" s="345"/>
      <c r="X59" s="329"/>
      <c r="Y59" s="295"/>
      <c r="Z59" s="328"/>
      <c r="AA59" s="329"/>
      <c r="AB59" s="329"/>
      <c r="AC59" s="363"/>
      <c r="AD59" s="363"/>
      <c r="AE59" s="329"/>
    </row>
    <row r="60" spans="3:31" ht="16.2" customHeight="1">
      <c r="C60" s="329"/>
      <c r="D60" s="329"/>
      <c r="E60" s="345"/>
      <c r="F60" s="363"/>
      <c r="G60" s="295"/>
      <c r="H60" s="328"/>
      <c r="I60" s="329"/>
      <c r="J60" s="329"/>
      <c r="K60" s="345"/>
      <c r="L60" s="363"/>
      <c r="M60" s="295"/>
      <c r="N60" s="328"/>
      <c r="O60" s="329"/>
      <c r="P60" s="329"/>
      <c r="Q60" s="345"/>
      <c r="R60" s="363"/>
      <c r="S60" s="295"/>
      <c r="T60" s="328"/>
      <c r="U60" s="329"/>
      <c r="V60" s="329"/>
      <c r="W60" s="345"/>
      <c r="X60" s="329"/>
      <c r="Y60" s="295"/>
      <c r="Z60" s="328"/>
      <c r="AA60" s="329"/>
      <c r="AB60" s="329"/>
      <c r="AC60" s="363"/>
      <c r="AD60" s="363"/>
      <c r="AE60" s="329"/>
    </row>
    <row r="61" spans="3:31" ht="16.2" customHeight="1">
      <c r="C61" s="329"/>
      <c r="D61" s="329"/>
      <c r="E61" s="345"/>
      <c r="F61" s="363"/>
      <c r="G61" s="295"/>
      <c r="H61" s="328"/>
      <c r="I61" s="329"/>
      <c r="J61" s="329"/>
      <c r="K61" s="345"/>
      <c r="L61" s="363"/>
      <c r="M61" s="295"/>
      <c r="N61" s="328"/>
      <c r="O61" s="329"/>
      <c r="P61" s="329"/>
      <c r="Q61" s="345"/>
      <c r="R61" s="363"/>
      <c r="S61" s="295"/>
      <c r="T61" s="328"/>
      <c r="U61" s="329"/>
      <c r="V61" s="329"/>
      <c r="W61" s="345"/>
      <c r="X61" s="329"/>
      <c r="Y61" s="295"/>
      <c r="Z61" s="328"/>
      <c r="AA61" s="329"/>
      <c r="AB61" s="329"/>
      <c r="AC61" s="363"/>
      <c r="AD61" s="363"/>
      <c r="AE61" s="329"/>
    </row>
    <row r="62" spans="3:31" ht="16.2" customHeight="1">
      <c r="C62" s="329"/>
      <c r="D62" s="329"/>
      <c r="E62" s="345"/>
      <c r="F62" s="363"/>
      <c r="G62" s="295"/>
      <c r="H62" s="328"/>
      <c r="I62" s="329"/>
      <c r="J62" s="329"/>
      <c r="K62" s="345"/>
      <c r="L62" s="363"/>
      <c r="M62" s="295"/>
      <c r="N62" s="328"/>
      <c r="O62" s="329"/>
      <c r="P62" s="329"/>
      <c r="Q62" s="345"/>
      <c r="R62" s="363"/>
      <c r="S62" s="295"/>
      <c r="T62" s="328"/>
      <c r="U62" s="329"/>
      <c r="V62" s="329"/>
      <c r="W62" s="345"/>
      <c r="X62" s="329"/>
      <c r="Y62" s="295"/>
      <c r="Z62" s="328"/>
      <c r="AA62" s="329"/>
      <c r="AB62" s="329"/>
      <c r="AC62" s="363"/>
      <c r="AD62" s="363"/>
      <c r="AE62" s="329"/>
    </row>
    <row r="63" spans="3:31" ht="16.2" customHeight="1">
      <c r="C63" s="329"/>
      <c r="D63" s="329"/>
      <c r="E63" s="345"/>
      <c r="F63" s="363"/>
      <c r="G63" s="295"/>
      <c r="H63" s="328"/>
      <c r="I63" s="329"/>
      <c r="J63" s="329"/>
      <c r="K63" s="345"/>
      <c r="L63" s="363"/>
      <c r="M63" s="295"/>
      <c r="N63" s="328"/>
      <c r="O63" s="329"/>
      <c r="P63" s="329"/>
      <c r="Q63" s="345"/>
      <c r="R63" s="363"/>
      <c r="S63" s="295"/>
      <c r="T63" s="328"/>
      <c r="U63" s="329"/>
      <c r="V63" s="329"/>
      <c r="W63" s="345"/>
      <c r="X63" s="329"/>
      <c r="Y63" s="295"/>
      <c r="Z63" s="328"/>
      <c r="AA63" s="329"/>
      <c r="AB63" s="329"/>
      <c r="AC63" s="363"/>
      <c r="AD63" s="363"/>
      <c r="AE63" s="329"/>
    </row>
    <row r="64" spans="3:31" ht="16.2" customHeight="1">
      <c r="C64" s="329"/>
      <c r="D64" s="329"/>
      <c r="E64" s="345"/>
      <c r="F64" s="363"/>
      <c r="G64" s="295"/>
      <c r="H64" s="328"/>
      <c r="I64" s="329"/>
      <c r="J64" s="329"/>
      <c r="K64" s="345"/>
      <c r="L64" s="363"/>
      <c r="M64" s="295"/>
      <c r="N64" s="328"/>
      <c r="O64" s="329"/>
      <c r="P64" s="329"/>
      <c r="Q64" s="345"/>
      <c r="R64" s="363"/>
      <c r="S64" s="295"/>
      <c r="T64" s="328"/>
      <c r="U64" s="329"/>
      <c r="V64" s="329"/>
      <c r="W64" s="345"/>
      <c r="X64" s="329"/>
      <c r="Y64" s="295"/>
      <c r="Z64" s="328"/>
      <c r="AA64" s="329"/>
      <c r="AB64" s="329"/>
      <c r="AC64" s="363"/>
      <c r="AD64" s="363"/>
      <c r="AE64" s="329"/>
    </row>
    <row r="65" spans="3:31" ht="16.2" customHeight="1">
      <c r="C65" s="329"/>
      <c r="D65" s="329"/>
      <c r="E65" s="345"/>
      <c r="F65" s="363"/>
      <c r="G65" s="295"/>
      <c r="H65" s="328"/>
      <c r="I65" s="329"/>
      <c r="J65" s="329"/>
      <c r="K65" s="345"/>
      <c r="L65" s="363"/>
      <c r="M65" s="295"/>
      <c r="N65" s="328"/>
      <c r="O65" s="329"/>
      <c r="P65" s="329"/>
      <c r="Q65" s="345"/>
      <c r="R65" s="363"/>
      <c r="S65" s="295"/>
      <c r="T65" s="328"/>
      <c r="U65" s="329"/>
      <c r="V65" s="329"/>
      <c r="W65" s="345"/>
      <c r="X65" s="329"/>
      <c r="Y65" s="295"/>
      <c r="Z65" s="328"/>
      <c r="AA65" s="329"/>
      <c r="AB65" s="329"/>
      <c r="AC65" s="363"/>
      <c r="AD65" s="363"/>
      <c r="AE65" s="329"/>
    </row>
    <row r="66" spans="3:31" ht="16.2" customHeight="1">
      <c r="C66" s="329"/>
      <c r="D66" s="329"/>
      <c r="E66" s="345"/>
      <c r="F66" s="363"/>
      <c r="G66" s="295"/>
      <c r="H66" s="328"/>
      <c r="I66" s="329"/>
      <c r="J66" s="329"/>
      <c r="K66" s="345"/>
      <c r="L66" s="363"/>
      <c r="M66" s="295"/>
      <c r="N66" s="328"/>
      <c r="O66" s="329"/>
      <c r="P66" s="329"/>
      <c r="Q66" s="345"/>
      <c r="R66" s="363"/>
      <c r="S66" s="295"/>
      <c r="T66" s="328"/>
      <c r="U66" s="329"/>
      <c r="V66" s="329"/>
      <c r="W66" s="345"/>
      <c r="X66" s="329"/>
      <c r="Y66" s="295"/>
      <c r="Z66" s="328"/>
      <c r="AA66" s="329"/>
      <c r="AB66" s="329"/>
      <c r="AC66" s="363"/>
      <c r="AD66" s="363"/>
      <c r="AE66" s="329"/>
    </row>
    <row r="67" spans="3:31" ht="16.2" customHeight="1">
      <c r="C67" s="329"/>
      <c r="D67" s="329"/>
      <c r="E67" s="345"/>
      <c r="F67" s="363"/>
      <c r="G67" s="295"/>
      <c r="H67" s="328"/>
      <c r="I67" s="329"/>
      <c r="J67" s="329"/>
      <c r="K67" s="345"/>
      <c r="L67" s="363"/>
      <c r="M67" s="295"/>
      <c r="N67" s="328"/>
      <c r="O67" s="329"/>
      <c r="P67" s="329"/>
      <c r="Q67" s="345"/>
      <c r="R67" s="363"/>
      <c r="S67" s="295"/>
      <c r="T67" s="328"/>
      <c r="U67" s="329"/>
      <c r="V67" s="329"/>
      <c r="W67" s="345"/>
      <c r="X67" s="329"/>
      <c r="Y67" s="295"/>
      <c r="Z67" s="328"/>
      <c r="AA67" s="329"/>
      <c r="AB67" s="329"/>
      <c r="AC67" s="363"/>
      <c r="AD67" s="363"/>
      <c r="AE67" s="329"/>
    </row>
    <row r="68" spans="3:31" ht="16.2" customHeight="1">
      <c r="C68" s="329"/>
      <c r="D68" s="329"/>
      <c r="E68" s="345"/>
      <c r="F68" s="363"/>
      <c r="G68" s="295"/>
      <c r="H68" s="328"/>
      <c r="I68" s="329"/>
      <c r="J68" s="329"/>
      <c r="K68" s="345"/>
      <c r="L68" s="363"/>
      <c r="M68" s="295"/>
      <c r="N68" s="328"/>
      <c r="O68" s="329"/>
      <c r="P68" s="329"/>
      <c r="Q68" s="345"/>
      <c r="R68" s="363"/>
      <c r="S68" s="295"/>
      <c r="T68" s="328"/>
      <c r="U68" s="329"/>
      <c r="V68" s="329"/>
      <c r="W68" s="345"/>
      <c r="X68" s="329"/>
      <c r="Y68" s="295"/>
      <c r="Z68" s="328"/>
      <c r="AA68" s="329"/>
      <c r="AB68" s="329"/>
      <c r="AC68" s="363"/>
      <c r="AD68" s="363"/>
      <c r="AE68" s="329"/>
    </row>
    <row r="69" spans="3:31" ht="16.2" customHeight="1">
      <c r="C69" s="329"/>
      <c r="D69" s="329"/>
      <c r="E69" s="345"/>
      <c r="F69" s="363"/>
      <c r="G69" s="295"/>
      <c r="H69" s="328"/>
      <c r="I69" s="329"/>
      <c r="J69" s="329"/>
      <c r="K69" s="345"/>
      <c r="L69" s="363"/>
      <c r="M69" s="295"/>
      <c r="N69" s="328"/>
      <c r="O69" s="329"/>
      <c r="P69" s="329"/>
      <c r="Q69" s="345"/>
      <c r="R69" s="363"/>
      <c r="S69" s="295"/>
      <c r="T69" s="328"/>
      <c r="U69" s="329"/>
      <c r="V69" s="329"/>
      <c r="W69" s="345"/>
      <c r="X69" s="329"/>
      <c r="Y69" s="295"/>
      <c r="Z69" s="328"/>
      <c r="AA69" s="329"/>
      <c r="AB69" s="329"/>
      <c r="AC69" s="363"/>
      <c r="AD69" s="363"/>
      <c r="AE69" s="329"/>
    </row>
    <row r="70" spans="3:31" ht="16.2" customHeight="1">
      <c r="C70" s="329"/>
      <c r="D70" s="329"/>
      <c r="E70" s="345"/>
      <c r="F70" s="363"/>
      <c r="G70" s="295"/>
      <c r="H70" s="328"/>
      <c r="I70" s="329"/>
      <c r="J70" s="329"/>
      <c r="K70" s="345"/>
      <c r="L70" s="363"/>
      <c r="M70" s="295"/>
      <c r="N70" s="328"/>
      <c r="O70" s="329"/>
      <c r="P70" s="329"/>
      <c r="Q70" s="345"/>
      <c r="R70" s="363"/>
      <c r="S70" s="295"/>
      <c r="T70" s="328"/>
      <c r="U70" s="329"/>
      <c r="V70" s="329"/>
      <c r="W70" s="345"/>
      <c r="X70" s="329"/>
      <c r="Y70" s="295"/>
      <c r="Z70" s="328"/>
      <c r="AA70" s="329"/>
      <c r="AB70" s="329"/>
      <c r="AC70" s="363"/>
      <c r="AD70" s="363"/>
      <c r="AE70" s="329"/>
    </row>
    <row r="71" spans="3:31" ht="16.2" customHeight="1">
      <c r="C71" s="329"/>
      <c r="D71" s="329"/>
      <c r="E71" s="345"/>
      <c r="F71" s="363"/>
      <c r="G71" s="295"/>
      <c r="H71" s="328"/>
      <c r="I71" s="329"/>
      <c r="J71" s="329"/>
      <c r="K71" s="345"/>
      <c r="L71" s="363"/>
      <c r="M71" s="295"/>
      <c r="N71" s="328"/>
      <c r="O71" s="329"/>
      <c r="P71" s="329"/>
      <c r="Q71" s="345"/>
      <c r="R71" s="363"/>
      <c r="S71" s="295"/>
      <c r="T71" s="328"/>
      <c r="U71" s="329"/>
      <c r="V71" s="329"/>
      <c r="W71" s="345"/>
      <c r="X71" s="329"/>
      <c r="Y71" s="295"/>
      <c r="Z71" s="328"/>
      <c r="AA71" s="329"/>
      <c r="AB71" s="329"/>
      <c r="AC71" s="363"/>
      <c r="AD71" s="363"/>
      <c r="AE71" s="329"/>
    </row>
    <row r="72" spans="3:31" ht="16.2" customHeight="1">
      <c r="C72" s="329"/>
      <c r="D72" s="329"/>
      <c r="E72" s="345"/>
      <c r="F72" s="363"/>
      <c r="G72" s="295"/>
      <c r="H72" s="328"/>
      <c r="I72" s="329"/>
      <c r="J72" s="329"/>
      <c r="K72" s="345"/>
      <c r="L72" s="363"/>
      <c r="M72" s="295"/>
      <c r="N72" s="328"/>
      <c r="O72" s="329"/>
      <c r="P72" s="329"/>
      <c r="Q72" s="345"/>
      <c r="R72" s="363"/>
      <c r="S72" s="295"/>
      <c r="T72" s="328"/>
      <c r="U72" s="329"/>
      <c r="V72" s="329"/>
      <c r="W72" s="345"/>
      <c r="X72" s="329"/>
      <c r="Y72" s="295"/>
      <c r="Z72" s="328"/>
      <c r="AA72" s="329"/>
      <c r="AB72" s="329"/>
      <c r="AC72" s="363"/>
      <c r="AD72" s="363"/>
      <c r="AE72" s="329"/>
    </row>
    <row r="73" spans="3:31" ht="16.2" customHeight="1">
      <c r="C73" s="329"/>
      <c r="D73" s="329"/>
      <c r="E73" s="345"/>
      <c r="F73" s="363"/>
      <c r="G73" s="295"/>
      <c r="H73" s="328"/>
      <c r="I73" s="329"/>
      <c r="J73" s="329"/>
      <c r="K73" s="345"/>
      <c r="L73" s="363"/>
      <c r="M73" s="295"/>
      <c r="N73" s="328"/>
      <c r="O73" s="329"/>
      <c r="P73" s="329"/>
      <c r="Q73" s="345"/>
      <c r="R73" s="363"/>
      <c r="S73" s="295"/>
      <c r="T73" s="328"/>
      <c r="U73" s="329"/>
      <c r="V73" s="329"/>
      <c r="W73" s="345"/>
      <c r="X73" s="329"/>
      <c r="Y73" s="295"/>
      <c r="Z73" s="328"/>
      <c r="AA73" s="329"/>
      <c r="AB73" s="329"/>
      <c r="AC73" s="363"/>
      <c r="AD73" s="363"/>
      <c r="AE73" s="329"/>
    </row>
    <row r="74" spans="3:31" ht="16.2" customHeight="1">
      <c r="C74" s="329"/>
      <c r="D74" s="329"/>
      <c r="E74" s="345"/>
      <c r="F74" s="363"/>
      <c r="G74" s="295"/>
      <c r="H74" s="328"/>
      <c r="I74" s="329"/>
      <c r="J74" s="329"/>
      <c r="K74" s="345"/>
      <c r="L74" s="363"/>
      <c r="M74" s="295"/>
      <c r="N74" s="328"/>
      <c r="O74" s="329"/>
      <c r="P74" s="329"/>
      <c r="Q74" s="345"/>
      <c r="R74" s="363"/>
      <c r="S74" s="295"/>
      <c r="T74" s="328"/>
      <c r="U74" s="329"/>
      <c r="V74" s="329"/>
      <c r="W74" s="345"/>
      <c r="X74" s="329"/>
      <c r="Y74" s="295"/>
      <c r="Z74" s="328"/>
      <c r="AA74" s="329"/>
      <c r="AB74" s="329"/>
      <c r="AC74" s="363"/>
      <c r="AD74" s="363"/>
      <c r="AE74" s="329"/>
    </row>
    <row r="75" spans="3:31" ht="16.2" customHeight="1">
      <c r="C75" s="329"/>
      <c r="D75" s="329"/>
      <c r="E75" s="345"/>
      <c r="F75" s="363"/>
      <c r="G75" s="295"/>
      <c r="H75" s="328"/>
      <c r="I75" s="329"/>
      <c r="J75" s="329"/>
      <c r="K75" s="345"/>
      <c r="L75" s="363"/>
      <c r="M75" s="295"/>
      <c r="N75" s="328"/>
      <c r="O75" s="329"/>
      <c r="P75" s="329"/>
      <c r="Q75" s="345"/>
      <c r="R75" s="363"/>
      <c r="S75" s="295"/>
      <c r="T75" s="328"/>
      <c r="U75" s="329"/>
      <c r="V75" s="329"/>
      <c r="W75" s="345"/>
      <c r="X75" s="329"/>
      <c r="Y75" s="295"/>
      <c r="Z75" s="328"/>
      <c r="AA75" s="329"/>
      <c r="AB75" s="329"/>
      <c r="AC75" s="363"/>
      <c r="AD75" s="363"/>
      <c r="AE75" s="329"/>
    </row>
    <row r="76" spans="3:31" ht="16.2" customHeight="1">
      <c r="C76" s="329"/>
      <c r="D76" s="329"/>
      <c r="E76" s="345"/>
      <c r="F76" s="363"/>
      <c r="G76" s="295"/>
      <c r="H76" s="328"/>
      <c r="I76" s="329"/>
      <c r="J76" s="329"/>
      <c r="K76" s="345"/>
      <c r="L76" s="363"/>
      <c r="M76" s="295"/>
      <c r="N76" s="328"/>
      <c r="O76" s="329"/>
      <c r="P76" s="329"/>
      <c r="Q76" s="345"/>
      <c r="R76" s="363"/>
      <c r="S76" s="295"/>
      <c r="T76" s="328"/>
      <c r="U76" s="329"/>
      <c r="V76" s="329"/>
      <c r="W76" s="345"/>
      <c r="X76" s="329"/>
      <c r="Y76" s="295"/>
      <c r="Z76" s="328"/>
      <c r="AA76" s="329"/>
      <c r="AB76" s="329"/>
      <c r="AC76" s="363"/>
      <c r="AD76" s="363"/>
      <c r="AE76" s="329"/>
    </row>
    <row r="77" spans="3:31" ht="16.2" customHeight="1">
      <c r="C77" s="329"/>
      <c r="D77" s="329"/>
      <c r="E77" s="345"/>
      <c r="F77" s="363"/>
      <c r="G77" s="295"/>
      <c r="H77" s="328"/>
      <c r="I77" s="329"/>
      <c r="J77" s="329"/>
      <c r="K77" s="345"/>
      <c r="L77" s="363"/>
      <c r="M77" s="295"/>
      <c r="N77" s="328"/>
      <c r="O77" s="329"/>
      <c r="P77" s="329"/>
      <c r="Q77" s="345"/>
      <c r="R77" s="363"/>
      <c r="S77" s="295"/>
      <c r="T77" s="328"/>
      <c r="U77" s="329"/>
      <c r="V77" s="329"/>
      <c r="W77" s="345"/>
      <c r="X77" s="329"/>
      <c r="Y77" s="295"/>
      <c r="Z77" s="328"/>
      <c r="AA77" s="329"/>
      <c r="AB77" s="329"/>
      <c r="AC77" s="363"/>
      <c r="AD77" s="363"/>
      <c r="AE77" s="329"/>
    </row>
    <row r="78" spans="3:31" ht="16.2" customHeight="1">
      <c r="C78" s="329"/>
      <c r="D78" s="329"/>
      <c r="E78" s="345"/>
      <c r="F78" s="363"/>
      <c r="G78" s="295"/>
      <c r="H78" s="328"/>
      <c r="I78" s="329"/>
      <c r="J78" s="329"/>
      <c r="K78" s="345"/>
      <c r="L78" s="363"/>
      <c r="M78" s="295"/>
      <c r="N78" s="328"/>
      <c r="O78" s="329"/>
      <c r="P78" s="329"/>
      <c r="Q78" s="345"/>
      <c r="R78" s="363"/>
      <c r="S78" s="295"/>
      <c r="T78" s="328"/>
      <c r="U78" s="329"/>
      <c r="V78" s="329"/>
      <c r="W78" s="345"/>
      <c r="X78" s="329"/>
      <c r="Y78" s="295"/>
      <c r="Z78" s="328"/>
      <c r="AA78" s="329"/>
      <c r="AB78" s="329"/>
      <c r="AC78" s="363"/>
      <c r="AD78" s="363"/>
      <c r="AE78" s="329"/>
    </row>
    <row r="79" spans="3:31" ht="16.2" customHeight="1">
      <c r="C79" s="329"/>
      <c r="D79" s="329"/>
      <c r="E79" s="345"/>
      <c r="F79" s="363"/>
      <c r="G79" s="295"/>
      <c r="H79" s="328"/>
      <c r="I79" s="329"/>
      <c r="J79" s="329"/>
      <c r="K79" s="345"/>
      <c r="L79" s="363"/>
      <c r="M79" s="295"/>
      <c r="N79" s="328"/>
      <c r="O79" s="329"/>
      <c r="P79" s="329"/>
      <c r="Q79" s="345"/>
      <c r="R79" s="363"/>
      <c r="S79" s="295"/>
      <c r="T79" s="328"/>
      <c r="U79" s="329"/>
      <c r="V79" s="329"/>
      <c r="W79" s="345"/>
      <c r="X79" s="329"/>
      <c r="Y79" s="295"/>
      <c r="Z79" s="328"/>
      <c r="AA79" s="329"/>
      <c r="AB79" s="329"/>
      <c r="AC79" s="363"/>
      <c r="AD79" s="363"/>
      <c r="AE79" s="329"/>
    </row>
    <row r="80" spans="3:31" ht="16.2" customHeight="1">
      <c r="C80" s="329"/>
      <c r="D80" s="329"/>
      <c r="E80" s="345"/>
      <c r="F80" s="363"/>
      <c r="G80" s="295"/>
      <c r="H80" s="328"/>
      <c r="I80" s="329"/>
      <c r="J80" s="329"/>
      <c r="K80" s="345"/>
      <c r="L80" s="363"/>
      <c r="M80" s="295"/>
      <c r="N80" s="328"/>
      <c r="O80" s="329"/>
      <c r="P80" s="329"/>
      <c r="Q80" s="345"/>
      <c r="R80" s="363"/>
      <c r="S80" s="295"/>
      <c r="T80" s="328"/>
      <c r="U80" s="329"/>
      <c r="V80" s="329"/>
      <c r="W80" s="345"/>
      <c r="X80" s="329"/>
      <c r="Y80" s="295"/>
      <c r="Z80" s="328"/>
      <c r="AA80" s="329"/>
      <c r="AB80" s="329"/>
      <c r="AC80" s="363"/>
      <c r="AD80" s="363"/>
      <c r="AE80" s="329"/>
    </row>
    <row r="81" spans="3:31" ht="16.2" customHeight="1">
      <c r="C81" s="329"/>
      <c r="D81" s="329"/>
      <c r="E81" s="345"/>
      <c r="F81" s="363"/>
      <c r="G81" s="295"/>
      <c r="H81" s="328"/>
      <c r="I81" s="329"/>
      <c r="J81" s="329"/>
      <c r="K81" s="345"/>
      <c r="L81" s="363"/>
      <c r="M81" s="295"/>
      <c r="N81" s="328"/>
      <c r="O81" s="329"/>
      <c r="P81" s="329"/>
      <c r="Q81" s="345"/>
      <c r="R81" s="363"/>
      <c r="S81" s="295"/>
      <c r="T81" s="328"/>
      <c r="U81" s="329"/>
      <c r="V81" s="329"/>
      <c r="W81" s="345"/>
      <c r="X81" s="329"/>
      <c r="Y81" s="295"/>
      <c r="Z81" s="328"/>
      <c r="AA81" s="329"/>
      <c r="AB81" s="329"/>
      <c r="AC81" s="363"/>
      <c r="AD81" s="363"/>
      <c r="AE81" s="329"/>
    </row>
    <row r="82" spans="3:31" ht="16.2" customHeight="1">
      <c r="C82" s="329"/>
      <c r="D82" s="329"/>
      <c r="E82" s="345"/>
      <c r="F82" s="363"/>
      <c r="G82" s="295"/>
      <c r="H82" s="328"/>
      <c r="I82" s="329"/>
      <c r="J82" s="329"/>
      <c r="K82" s="345"/>
      <c r="L82" s="363"/>
      <c r="M82" s="295"/>
      <c r="N82" s="328"/>
      <c r="O82" s="329"/>
      <c r="P82" s="329"/>
      <c r="Q82" s="345"/>
      <c r="R82" s="363"/>
      <c r="S82" s="295"/>
      <c r="T82" s="328"/>
      <c r="U82" s="329"/>
      <c r="V82" s="329"/>
      <c r="W82" s="345"/>
      <c r="X82" s="329"/>
      <c r="Y82" s="295"/>
      <c r="Z82" s="328"/>
      <c r="AA82" s="329"/>
      <c r="AB82" s="329"/>
      <c r="AC82" s="363"/>
      <c r="AD82" s="363"/>
      <c r="AE82" s="329"/>
    </row>
    <row r="83" spans="3:31" ht="16.2" customHeight="1">
      <c r="C83" s="329"/>
      <c r="D83" s="329"/>
      <c r="E83" s="345"/>
      <c r="F83" s="363"/>
      <c r="G83" s="295"/>
      <c r="H83" s="328"/>
      <c r="I83" s="329"/>
      <c r="J83" s="329"/>
      <c r="K83" s="345"/>
      <c r="L83" s="363"/>
      <c r="M83" s="295"/>
      <c r="N83" s="328"/>
      <c r="O83" s="329"/>
      <c r="P83" s="329"/>
      <c r="Q83" s="345"/>
      <c r="R83" s="363"/>
      <c r="S83" s="295"/>
      <c r="T83" s="328"/>
      <c r="U83" s="329"/>
      <c r="V83" s="329"/>
      <c r="W83" s="345"/>
      <c r="X83" s="329"/>
      <c r="Y83" s="295"/>
      <c r="Z83" s="328"/>
      <c r="AA83" s="329"/>
      <c r="AB83" s="329"/>
      <c r="AC83" s="363"/>
      <c r="AD83" s="363"/>
      <c r="AE83" s="329"/>
    </row>
    <row r="84" spans="3:31" ht="16.2" customHeight="1">
      <c r="C84" s="329"/>
      <c r="D84" s="329"/>
      <c r="E84" s="345"/>
      <c r="F84" s="363"/>
      <c r="G84" s="295"/>
      <c r="H84" s="328"/>
      <c r="I84" s="329"/>
      <c r="J84" s="329"/>
      <c r="K84" s="345"/>
      <c r="L84" s="363"/>
      <c r="M84" s="295"/>
      <c r="N84" s="328"/>
      <c r="O84" s="329"/>
      <c r="P84" s="329"/>
      <c r="Q84" s="345"/>
      <c r="R84" s="363"/>
      <c r="S84" s="295"/>
      <c r="T84" s="328"/>
      <c r="U84" s="329"/>
      <c r="V84" s="329"/>
      <c r="W84" s="345"/>
      <c r="X84" s="329"/>
      <c r="Y84" s="295"/>
      <c r="Z84" s="328"/>
      <c r="AA84" s="329"/>
      <c r="AB84" s="329"/>
      <c r="AC84" s="363"/>
      <c r="AD84" s="363"/>
      <c r="AE84" s="329"/>
    </row>
    <row r="85" spans="3:31" ht="16.2" customHeight="1">
      <c r="C85" s="329"/>
      <c r="D85" s="329"/>
      <c r="E85" s="345"/>
      <c r="F85" s="363"/>
      <c r="G85" s="295"/>
      <c r="H85" s="328"/>
      <c r="I85" s="329"/>
      <c r="J85" s="329"/>
      <c r="K85" s="345"/>
      <c r="L85" s="363"/>
      <c r="M85" s="295"/>
      <c r="N85" s="328"/>
      <c r="O85" s="329"/>
      <c r="P85" s="329"/>
      <c r="Q85" s="345"/>
      <c r="R85" s="363"/>
      <c r="S85" s="295"/>
      <c r="T85" s="328"/>
      <c r="U85" s="329"/>
      <c r="V85" s="329"/>
      <c r="W85" s="345"/>
      <c r="X85" s="329"/>
      <c r="Y85" s="295"/>
      <c r="Z85" s="328"/>
      <c r="AA85" s="329"/>
      <c r="AB85" s="329"/>
      <c r="AC85" s="363"/>
      <c r="AD85" s="363"/>
      <c r="AE85" s="329"/>
    </row>
    <row r="86" spans="3:31" ht="16.2" customHeight="1">
      <c r="C86" s="329"/>
      <c r="D86" s="329"/>
      <c r="E86" s="345"/>
      <c r="F86" s="363"/>
      <c r="G86" s="295"/>
      <c r="H86" s="328"/>
      <c r="I86" s="329"/>
      <c r="J86" s="329"/>
      <c r="K86" s="345"/>
      <c r="L86" s="363"/>
      <c r="M86" s="295"/>
      <c r="N86" s="328"/>
      <c r="O86" s="329"/>
      <c r="P86" s="329"/>
      <c r="Q86" s="345"/>
      <c r="R86" s="363"/>
      <c r="S86" s="295"/>
      <c r="T86" s="328"/>
      <c r="U86" s="329"/>
      <c r="V86" s="329"/>
      <c r="W86" s="345"/>
      <c r="X86" s="329"/>
      <c r="Y86" s="295"/>
      <c r="Z86" s="328"/>
      <c r="AA86" s="329"/>
      <c r="AB86" s="329"/>
      <c r="AC86" s="363"/>
      <c r="AD86" s="363"/>
      <c r="AE86" s="329"/>
    </row>
    <row r="87" spans="3:31" ht="16.2" customHeight="1">
      <c r="C87" s="329"/>
      <c r="D87" s="329"/>
      <c r="E87" s="345"/>
      <c r="F87" s="363"/>
      <c r="G87" s="295"/>
      <c r="H87" s="328"/>
      <c r="I87" s="329"/>
      <c r="J87" s="329"/>
      <c r="K87" s="345"/>
      <c r="L87" s="363"/>
      <c r="M87" s="295"/>
      <c r="N87" s="328"/>
      <c r="O87" s="329"/>
      <c r="P87" s="329"/>
      <c r="Q87" s="345"/>
      <c r="R87" s="363"/>
      <c r="S87" s="295"/>
      <c r="T87" s="328"/>
      <c r="U87" s="329"/>
      <c r="V87" s="329"/>
      <c r="W87" s="345"/>
      <c r="X87" s="329"/>
      <c r="Y87" s="295"/>
      <c r="Z87" s="328"/>
      <c r="AA87" s="329"/>
      <c r="AB87" s="329"/>
      <c r="AC87" s="363"/>
      <c r="AD87" s="363"/>
      <c r="AE87" s="329"/>
    </row>
    <row r="88" spans="3:31" ht="16.2" customHeight="1">
      <c r="C88" s="329"/>
      <c r="D88" s="329"/>
      <c r="E88" s="345"/>
      <c r="F88" s="363"/>
      <c r="G88" s="295"/>
      <c r="H88" s="328"/>
      <c r="I88" s="329"/>
      <c r="J88" s="329"/>
      <c r="K88" s="345"/>
      <c r="L88" s="363"/>
      <c r="M88" s="295"/>
      <c r="N88" s="328"/>
      <c r="O88" s="329"/>
      <c r="P88" s="329"/>
      <c r="Q88" s="345"/>
      <c r="R88" s="363"/>
      <c r="S88" s="295"/>
      <c r="T88" s="328"/>
      <c r="U88" s="329"/>
      <c r="V88" s="329"/>
      <c r="W88" s="345"/>
      <c r="X88" s="329"/>
      <c r="Y88" s="295"/>
      <c r="Z88" s="328"/>
      <c r="AA88" s="329"/>
      <c r="AB88" s="329"/>
      <c r="AC88" s="363"/>
      <c r="AD88" s="363"/>
      <c r="AE88" s="329"/>
    </row>
    <row r="89" spans="3:31" ht="16.2" customHeight="1">
      <c r="C89" s="329"/>
      <c r="D89" s="329"/>
      <c r="E89" s="345"/>
      <c r="F89" s="363"/>
      <c r="G89" s="295"/>
      <c r="H89" s="328"/>
      <c r="I89" s="329"/>
      <c r="J89" s="329"/>
      <c r="K89" s="345"/>
      <c r="L89" s="363"/>
      <c r="M89" s="295"/>
      <c r="N89" s="328"/>
      <c r="O89" s="329"/>
      <c r="P89" s="329"/>
      <c r="Q89" s="345"/>
      <c r="R89" s="363"/>
      <c r="S89" s="295"/>
      <c r="T89" s="328"/>
      <c r="U89" s="329"/>
      <c r="V89" s="329"/>
      <c r="W89" s="345"/>
      <c r="X89" s="329"/>
      <c r="Y89" s="295"/>
      <c r="Z89" s="328"/>
      <c r="AA89" s="329"/>
      <c r="AB89" s="329"/>
      <c r="AC89" s="363"/>
      <c r="AD89" s="363"/>
      <c r="AE89" s="329"/>
    </row>
    <row r="90" spans="3:31" ht="16.2" customHeight="1">
      <c r="C90" s="329"/>
      <c r="D90" s="329"/>
      <c r="E90" s="345"/>
      <c r="F90" s="363"/>
      <c r="G90" s="295"/>
      <c r="H90" s="328"/>
      <c r="I90" s="329"/>
      <c r="J90" s="329"/>
      <c r="K90" s="345"/>
      <c r="L90" s="363"/>
      <c r="M90" s="295"/>
      <c r="N90" s="328"/>
      <c r="O90" s="329"/>
      <c r="P90" s="329"/>
      <c r="Q90" s="345"/>
      <c r="R90" s="363"/>
      <c r="S90" s="295"/>
      <c r="T90" s="328"/>
      <c r="U90" s="329"/>
      <c r="V90" s="329"/>
      <c r="W90" s="345"/>
      <c r="X90" s="329"/>
      <c r="Y90" s="295"/>
      <c r="Z90" s="328"/>
      <c r="AA90" s="329"/>
      <c r="AB90" s="329"/>
      <c r="AC90" s="363"/>
      <c r="AD90" s="363"/>
      <c r="AE90" s="329"/>
    </row>
    <row r="91" spans="3:31" ht="16.2" customHeight="1">
      <c r="C91" s="329"/>
      <c r="D91" s="329"/>
      <c r="E91" s="345"/>
      <c r="F91" s="363"/>
      <c r="G91" s="295"/>
      <c r="H91" s="328"/>
      <c r="I91" s="329"/>
      <c r="J91" s="329"/>
      <c r="K91" s="345"/>
      <c r="L91" s="363"/>
      <c r="M91" s="295"/>
      <c r="N91" s="328"/>
      <c r="O91" s="329"/>
      <c r="P91" s="329"/>
      <c r="Q91" s="345"/>
      <c r="R91" s="363"/>
      <c r="S91" s="295"/>
      <c r="T91" s="328"/>
      <c r="U91" s="329"/>
      <c r="V91" s="329"/>
      <c r="W91" s="345"/>
      <c r="X91" s="329"/>
      <c r="Y91" s="295"/>
      <c r="Z91" s="328"/>
      <c r="AA91" s="329"/>
      <c r="AB91" s="329"/>
      <c r="AC91" s="363"/>
      <c r="AD91" s="363"/>
      <c r="AE91" s="329"/>
    </row>
    <row r="92" spans="3:31" ht="16.2" customHeight="1">
      <c r="C92" s="329"/>
      <c r="D92" s="329"/>
      <c r="E92" s="345"/>
      <c r="F92" s="363"/>
      <c r="G92" s="295"/>
      <c r="H92" s="328"/>
      <c r="I92" s="329"/>
      <c r="J92" s="329"/>
      <c r="K92" s="345"/>
      <c r="L92" s="363"/>
      <c r="M92" s="295"/>
      <c r="N92" s="328"/>
      <c r="O92" s="329"/>
      <c r="P92" s="329"/>
      <c r="Q92" s="345"/>
      <c r="R92" s="363"/>
      <c r="S92" s="295"/>
      <c r="T92" s="328"/>
      <c r="U92" s="329"/>
      <c r="V92" s="329"/>
      <c r="W92" s="345"/>
      <c r="X92" s="329"/>
      <c r="Y92" s="295"/>
      <c r="Z92" s="328"/>
      <c r="AA92" s="329"/>
      <c r="AB92" s="329"/>
      <c r="AC92" s="363"/>
      <c r="AD92" s="363"/>
      <c r="AE92" s="329"/>
    </row>
    <row r="93" spans="3:31" ht="16.2" customHeight="1">
      <c r="C93" s="329"/>
      <c r="D93" s="329"/>
      <c r="E93" s="345"/>
      <c r="F93" s="363"/>
      <c r="G93" s="295"/>
      <c r="H93" s="328"/>
      <c r="I93" s="329"/>
      <c r="J93" s="329"/>
      <c r="K93" s="345"/>
      <c r="L93" s="363"/>
      <c r="M93" s="295"/>
      <c r="N93" s="328"/>
      <c r="O93" s="329"/>
      <c r="P93" s="329"/>
      <c r="Q93" s="345"/>
      <c r="R93" s="363"/>
      <c r="S93" s="295"/>
      <c r="T93" s="328"/>
      <c r="U93" s="329"/>
      <c r="V93" s="329"/>
      <c r="W93" s="345"/>
      <c r="X93" s="329"/>
      <c r="Y93" s="295"/>
      <c r="Z93" s="328"/>
      <c r="AA93" s="329"/>
      <c r="AB93" s="329"/>
      <c r="AC93" s="363"/>
      <c r="AD93" s="363"/>
      <c r="AE93" s="329"/>
    </row>
    <row r="94" spans="3:31" ht="16.2" customHeight="1">
      <c r="C94" s="329"/>
      <c r="D94" s="329"/>
      <c r="E94" s="345"/>
      <c r="F94" s="363"/>
      <c r="G94" s="295"/>
      <c r="H94" s="328"/>
      <c r="I94" s="329"/>
      <c r="J94" s="329"/>
      <c r="K94" s="345"/>
      <c r="L94" s="363"/>
      <c r="M94" s="295"/>
      <c r="N94" s="328"/>
      <c r="O94" s="329"/>
      <c r="P94" s="329"/>
      <c r="Q94" s="345"/>
      <c r="R94" s="363"/>
      <c r="S94" s="295"/>
      <c r="T94" s="328"/>
      <c r="U94" s="329"/>
      <c r="V94" s="329"/>
      <c r="W94" s="345"/>
      <c r="X94" s="329"/>
      <c r="Y94" s="295"/>
      <c r="Z94" s="328"/>
      <c r="AA94" s="329"/>
      <c r="AB94" s="329"/>
      <c r="AC94" s="363"/>
      <c r="AD94" s="363"/>
      <c r="AE94" s="329"/>
    </row>
    <row r="95" spans="3:31" ht="16.2" customHeight="1">
      <c r="C95" s="329"/>
      <c r="D95" s="329"/>
      <c r="E95" s="345"/>
      <c r="F95" s="363"/>
      <c r="G95" s="295"/>
      <c r="H95" s="328"/>
      <c r="I95" s="329"/>
      <c r="J95" s="329"/>
      <c r="K95" s="345"/>
      <c r="L95" s="363"/>
      <c r="M95" s="295"/>
      <c r="N95" s="328"/>
      <c r="O95" s="329"/>
      <c r="P95" s="329"/>
      <c r="Q95" s="345"/>
      <c r="R95" s="363"/>
      <c r="S95" s="295"/>
      <c r="T95" s="328"/>
      <c r="U95" s="329"/>
      <c r="V95" s="329"/>
      <c r="W95" s="345"/>
      <c r="X95" s="329"/>
      <c r="Y95" s="295"/>
      <c r="Z95" s="328"/>
      <c r="AA95" s="329"/>
      <c r="AB95" s="329"/>
      <c r="AC95" s="363"/>
      <c r="AD95" s="363"/>
      <c r="AE95" s="329"/>
    </row>
    <row r="96" spans="3:31" ht="16.2" customHeight="1">
      <c r="C96" s="329"/>
      <c r="D96" s="329"/>
      <c r="E96" s="345"/>
      <c r="F96" s="363"/>
      <c r="G96" s="295"/>
      <c r="H96" s="328"/>
      <c r="I96" s="329"/>
      <c r="J96" s="329"/>
      <c r="K96" s="345"/>
      <c r="L96" s="363"/>
      <c r="M96" s="295"/>
      <c r="N96" s="328"/>
      <c r="O96" s="329"/>
      <c r="P96" s="329"/>
      <c r="Q96" s="345"/>
      <c r="R96" s="363"/>
      <c r="S96" s="295"/>
      <c r="T96" s="328"/>
      <c r="U96" s="329"/>
      <c r="V96" s="329"/>
      <c r="W96" s="345"/>
      <c r="X96" s="329"/>
      <c r="Y96" s="295"/>
      <c r="Z96" s="328"/>
      <c r="AA96" s="329"/>
      <c r="AB96" s="329"/>
      <c r="AC96" s="363"/>
      <c r="AD96" s="363"/>
      <c r="AE96" s="329"/>
    </row>
    <row r="97" spans="3:31" ht="16.2" customHeight="1">
      <c r="C97" s="329"/>
      <c r="D97" s="329"/>
      <c r="E97" s="345"/>
      <c r="F97" s="363"/>
      <c r="G97" s="295"/>
      <c r="H97" s="328"/>
      <c r="I97" s="329"/>
      <c r="J97" s="329"/>
      <c r="K97" s="345"/>
      <c r="L97" s="363"/>
      <c r="M97" s="295"/>
      <c r="N97" s="328"/>
      <c r="O97" s="329"/>
      <c r="P97" s="329"/>
      <c r="Q97" s="345"/>
      <c r="R97" s="363"/>
      <c r="S97" s="295"/>
      <c r="T97" s="328"/>
      <c r="U97" s="329"/>
      <c r="V97" s="329"/>
      <c r="W97" s="345"/>
      <c r="X97" s="329"/>
      <c r="Y97" s="295"/>
      <c r="Z97" s="328"/>
      <c r="AA97" s="329"/>
      <c r="AB97" s="329"/>
      <c r="AC97" s="363"/>
      <c r="AD97" s="363"/>
      <c r="AE97" s="329"/>
    </row>
    <row r="98" spans="3:31" ht="16.2" customHeight="1">
      <c r="C98" s="329"/>
      <c r="D98" s="329"/>
      <c r="E98" s="345"/>
      <c r="F98" s="363"/>
      <c r="G98" s="295"/>
      <c r="H98" s="328"/>
      <c r="I98" s="329"/>
      <c r="J98" s="329"/>
      <c r="K98" s="345"/>
      <c r="L98" s="363"/>
      <c r="M98" s="295"/>
      <c r="N98" s="328"/>
      <c r="O98" s="329"/>
      <c r="P98" s="329"/>
      <c r="Q98" s="345"/>
      <c r="R98" s="363"/>
      <c r="S98" s="295"/>
      <c r="T98" s="328"/>
      <c r="U98" s="329"/>
      <c r="V98" s="329"/>
      <c r="W98" s="345"/>
      <c r="X98" s="329"/>
      <c r="Y98" s="295"/>
      <c r="Z98" s="328"/>
      <c r="AA98" s="329"/>
      <c r="AB98" s="329"/>
      <c r="AC98" s="363"/>
      <c r="AD98" s="363"/>
      <c r="AE98" s="329"/>
    </row>
    <row r="99" spans="3:31" ht="16.2" customHeight="1">
      <c r="C99" s="329"/>
      <c r="D99" s="329"/>
      <c r="E99" s="345"/>
      <c r="F99" s="363"/>
      <c r="G99" s="295"/>
      <c r="H99" s="328"/>
      <c r="I99" s="329"/>
      <c r="J99" s="329"/>
      <c r="K99" s="345"/>
      <c r="L99" s="363"/>
      <c r="M99" s="295"/>
      <c r="N99" s="328"/>
      <c r="O99" s="329"/>
      <c r="P99" s="329"/>
      <c r="Q99" s="345"/>
      <c r="R99" s="363"/>
      <c r="S99" s="295"/>
      <c r="T99" s="328"/>
      <c r="U99" s="329"/>
      <c r="V99" s="329"/>
      <c r="W99" s="345"/>
      <c r="X99" s="329"/>
      <c r="Y99" s="295"/>
      <c r="Z99" s="328"/>
      <c r="AA99" s="329"/>
      <c r="AB99" s="329"/>
      <c r="AC99" s="363"/>
      <c r="AD99" s="363"/>
      <c r="AE99" s="329"/>
    </row>
    <row r="100" spans="3:31" ht="16.2" customHeight="1">
      <c r="C100" s="329"/>
      <c r="D100" s="329"/>
      <c r="E100" s="345"/>
      <c r="F100" s="363"/>
      <c r="G100" s="295"/>
      <c r="H100" s="328"/>
      <c r="I100" s="329"/>
      <c r="J100" s="329"/>
      <c r="K100" s="345"/>
      <c r="L100" s="363"/>
      <c r="M100" s="295"/>
      <c r="N100" s="328"/>
      <c r="O100" s="329"/>
      <c r="P100" s="329"/>
      <c r="Q100" s="345"/>
      <c r="R100" s="363"/>
      <c r="S100" s="295"/>
      <c r="T100" s="328"/>
      <c r="U100" s="329"/>
      <c r="V100" s="329"/>
      <c r="W100" s="345"/>
      <c r="X100" s="329"/>
      <c r="Y100" s="295"/>
      <c r="Z100" s="328"/>
      <c r="AA100" s="329"/>
      <c r="AB100" s="329"/>
      <c r="AC100" s="363"/>
      <c r="AD100" s="363"/>
      <c r="AE100" s="329"/>
    </row>
    <row r="101" spans="3:31" ht="16.2" customHeight="1">
      <c r="C101" s="329"/>
      <c r="D101" s="329"/>
      <c r="E101" s="345"/>
      <c r="F101" s="363"/>
      <c r="G101" s="295"/>
      <c r="H101" s="328"/>
      <c r="I101" s="329"/>
      <c r="J101" s="329"/>
      <c r="K101" s="345"/>
      <c r="L101" s="363"/>
      <c r="M101" s="295"/>
      <c r="N101" s="328"/>
      <c r="O101" s="329"/>
      <c r="P101" s="329"/>
      <c r="Q101" s="345"/>
      <c r="R101" s="363"/>
      <c r="S101" s="295"/>
      <c r="T101" s="328"/>
      <c r="U101" s="329"/>
      <c r="V101" s="329"/>
      <c r="W101" s="345"/>
      <c r="X101" s="329"/>
      <c r="Y101" s="295"/>
      <c r="Z101" s="328"/>
      <c r="AA101" s="329"/>
      <c r="AB101" s="329"/>
      <c r="AC101" s="363"/>
      <c r="AD101" s="363"/>
      <c r="AE101" s="329"/>
    </row>
    <row r="102" spans="3:31" ht="16.2" customHeight="1">
      <c r="C102" s="329"/>
      <c r="D102" s="329"/>
      <c r="E102" s="345"/>
      <c r="F102" s="363"/>
      <c r="G102" s="295"/>
      <c r="H102" s="328"/>
      <c r="I102" s="329"/>
      <c r="J102" s="329"/>
      <c r="K102" s="345"/>
      <c r="L102" s="363"/>
      <c r="M102" s="295"/>
      <c r="N102" s="328"/>
      <c r="O102" s="329"/>
      <c r="P102" s="329"/>
      <c r="Q102" s="345"/>
      <c r="R102" s="363"/>
      <c r="S102" s="295"/>
      <c r="T102" s="328"/>
      <c r="U102" s="329"/>
      <c r="V102" s="329"/>
      <c r="W102" s="345"/>
      <c r="X102" s="329"/>
      <c r="Y102" s="295"/>
      <c r="Z102" s="328"/>
      <c r="AA102" s="329"/>
      <c r="AB102" s="329"/>
      <c r="AC102" s="363"/>
      <c r="AD102" s="363"/>
      <c r="AE102" s="329"/>
    </row>
    <row r="103" spans="3:31" ht="16.2" customHeight="1">
      <c r="C103" s="329"/>
      <c r="D103" s="329"/>
      <c r="E103" s="345"/>
      <c r="F103" s="363"/>
      <c r="G103" s="295"/>
      <c r="H103" s="328"/>
      <c r="I103" s="329"/>
      <c r="J103" s="329"/>
      <c r="K103" s="345"/>
      <c r="L103" s="363"/>
      <c r="M103" s="295"/>
      <c r="N103" s="328"/>
      <c r="O103" s="329"/>
      <c r="P103" s="329"/>
      <c r="Q103" s="345"/>
      <c r="R103" s="363"/>
      <c r="S103" s="295"/>
      <c r="T103" s="328"/>
      <c r="U103" s="329"/>
      <c r="V103" s="329"/>
      <c r="W103" s="345"/>
      <c r="X103" s="329"/>
      <c r="Y103" s="295"/>
      <c r="Z103" s="328"/>
      <c r="AA103" s="329"/>
      <c r="AB103" s="329"/>
      <c r="AC103" s="363"/>
      <c r="AD103" s="363"/>
      <c r="AE103" s="329"/>
    </row>
    <row r="104" spans="3:31" ht="16.2" customHeight="1">
      <c r="C104" s="329"/>
      <c r="D104" s="329"/>
      <c r="E104" s="345"/>
      <c r="F104" s="363"/>
      <c r="G104" s="295"/>
      <c r="H104" s="328"/>
      <c r="I104" s="329"/>
      <c r="J104" s="329"/>
      <c r="K104" s="345"/>
      <c r="L104" s="363"/>
      <c r="M104" s="295"/>
      <c r="N104" s="328"/>
      <c r="O104" s="329"/>
      <c r="P104" s="329"/>
      <c r="Q104" s="345"/>
      <c r="R104" s="363"/>
      <c r="S104" s="295"/>
      <c r="T104" s="328"/>
      <c r="U104" s="329"/>
      <c r="V104" s="329"/>
      <c r="W104" s="345"/>
      <c r="X104" s="329"/>
      <c r="Y104" s="295"/>
      <c r="Z104" s="328"/>
      <c r="AA104" s="329"/>
      <c r="AB104" s="329"/>
      <c r="AC104" s="363"/>
      <c r="AD104" s="363"/>
      <c r="AE104" s="329"/>
    </row>
    <row r="105" spans="3:31" ht="16.2" customHeight="1">
      <c r="C105" s="329"/>
      <c r="D105" s="329"/>
      <c r="E105" s="345"/>
      <c r="F105" s="363"/>
      <c r="G105" s="295"/>
      <c r="H105" s="328"/>
      <c r="I105" s="329"/>
      <c r="J105" s="329"/>
      <c r="K105" s="345"/>
      <c r="L105" s="363"/>
      <c r="M105" s="295"/>
      <c r="N105" s="328"/>
      <c r="O105" s="329"/>
      <c r="P105" s="329"/>
      <c r="Q105" s="345"/>
      <c r="R105" s="363"/>
      <c r="S105" s="295"/>
      <c r="T105" s="328"/>
      <c r="U105" s="329"/>
      <c r="V105" s="329"/>
      <c r="W105" s="345"/>
      <c r="X105" s="329"/>
      <c r="Y105" s="295"/>
      <c r="Z105" s="328"/>
      <c r="AA105" s="329"/>
      <c r="AB105" s="329"/>
      <c r="AC105" s="363"/>
      <c r="AD105" s="363"/>
      <c r="AE105" s="329"/>
    </row>
    <row r="106" spans="3:31" ht="16.2" customHeight="1">
      <c r="C106" s="329"/>
      <c r="D106" s="329"/>
      <c r="E106" s="345"/>
      <c r="F106" s="363"/>
      <c r="G106" s="295"/>
      <c r="H106" s="328"/>
      <c r="I106" s="329"/>
      <c r="J106" s="329"/>
      <c r="K106" s="345"/>
      <c r="L106" s="363"/>
      <c r="M106" s="295"/>
      <c r="N106" s="328"/>
      <c r="O106" s="329"/>
      <c r="P106" s="329"/>
      <c r="Q106" s="345"/>
      <c r="R106" s="363"/>
      <c r="S106" s="295"/>
      <c r="T106" s="328"/>
      <c r="U106" s="329"/>
      <c r="V106" s="329"/>
      <c r="W106" s="345"/>
      <c r="X106" s="329"/>
      <c r="Y106" s="295"/>
      <c r="Z106" s="328"/>
      <c r="AA106" s="329"/>
      <c r="AB106" s="329"/>
      <c r="AC106" s="363"/>
      <c r="AD106" s="363"/>
      <c r="AE106" s="329"/>
    </row>
  </sheetData>
  <sheetProtection formatCells="0"/>
  <mergeCells count="15">
    <mergeCell ref="D7:L8"/>
    <mergeCell ref="C2:F3"/>
    <mergeCell ref="AA10:AD10"/>
    <mergeCell ref="W5:X5"/>
    <mergeCell ref="D5:L6"/>
    <mergeCell ref="C10:F10"/>
    <mergeCell ref="I10:L10"/>
    <mergeCell ref="O10:R10"/>
    <mergeCell ref="U10:X10"/>
    <mergeCell ref="AA7:AB8"/>
    <mergeCell ref="W7:X7"/>
    <mergeCell ref="AC7:AE7"/>
    <mergeCell ref="P5:V6"/>
    <mergeCell ref="P7:Q8"/>
    <mergeCell ref="AA5:AC6"/>
  </mergeCells>
  <phoneticPr fontId="2"/>
  <conditionalFormatting sqref="X19:X20 X13 X14 X25 X37 R37 L37 F37 F38 F30 F31 F32 F25 L25 L26 L13 F13 F14 F19:F21">
    <cfRule type="cellIs" dxfId="45" priority="1" operator="greaterThan">
      <formula>D13</formula>
    </cfRule>
  </conditionalFormatting>
  <hyperlinks>
    <hyperlink ref="C2:F3" location="提案表紙!A1" display="兵庫県折込資料表　" xr:uid="{00000000-0004-0000-0F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8" orientation="landscape" horizontalDpi="300" verticalDpi="300" r:id="rId1"/>
  <headerFooter alignWithMargins="0">
    <oddFooter>&amp;L小野市・加東市
・西脇市・多可郡・加西市
&amp;RＰ－１２／２３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rgb="FFF6F6F6"/>
    <pageSetUpPr fitToPage="1"/>
  </sheetPr>
  <dimension ref="A1:AE112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</cols>
  <sheetData>
    <row r="1" spans="1:31" ht="14.1" hidden="1" customHeight="1">
      <c r="A1" s="166" t="s">
        <v>313</v>
      </c>
      <c r="B1" s="167" t="s">
        <v>314</v>
      </c>
      <c r="E1"/>
      <c r="F1" s="72" t="s">
        <v>315</v>
      </c>
      <c r="G1" s="166" t="s">
        <v>313</v>
      </c>
      <c r="H1" s="167" t="s">
        <v>314</v>
      </c>
      <c r="K1"/>
      <c r="L1" s="72" t="s">
        <v>315</v>
      </c>
      <c r="M1" s="166" t="s">
        <v>313</v>
      </c>
      <c r="N1" s="167" t="s">
        <v>314</v>
      </c>
      <c r="Q1"/>
      <c r="R1" s="72" t="s">
        <v>315</v>
      </c>
      <c r="S1" s="166" t="s">
        <v>313</v>
      </c>
      <c r="T1" s="167" t="s">
        <v>314</v>
      </c>
      <c r="W1"/>
      <c r="X1" s="72" t="s">
        <v>315</v>
      </c>
      <c r="Y1" s="166" t="s">
        <v>313</v>
      </c>
      <c r="Z1" s="167" t="s">
        <v>314</v>
      </c>
      <c r="AC1"/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K2"/>
      <c r="L2"/>
      <c r="Q2"/>
      <c r="R2"/>
      <c r="W2" t="s">
        <v>1073</v>
      </c>
      <c r="X2"/>
      <c r="Y2"/>
      <c r="Z2"/>
      <c r="AC2"/>
      <c r="AD2"/>
    </row>
    <row r="3" spans="1:31" ht="13.2" customHeight="1">
      <c r="C3" s="933"/>
      <c r="D3" s="933"/>
      <c r="E3" s="933"/>
      <c r="F3" s="933"/>
      <c r="I3" s="121" t="s">
        <v>486</v>
      </c>
      <c r="K3"/>
      <c r="L3"/>
      <c r="Q3"/>
      <c r="R3"/>
      <c r="W3" t="s">
        <v>1075</v>
      </c>
      <c r="X3"/>
      <c r="Y3"/>
      <c r="Z3"/>
      <c r="AC3"/>
      <c r="AD3"/>
    </row>
    <row r="4" spans="1:31" ht="13.2" customHeight="1">
      <c r="C4" t="s">
        <v>341</v>
      </c>
      <c r="E4"/>
      <c r="F4"/>
      <c r="I4" s="288">
        <v>45717</v>
      </c>
      <c r="J4" s="284" t="s">
        <v>603</v>
      </c>
      <c r="K4" t="s">
        <v>229</v>
      </c>
      <c r="L4"/>
      <c r="Q4"/>
      <c r="R4"/>
      <c r="W4" t="s">
        <v>1072</v>
      </c>
      <c r="X4"/>
      <c r="AC4"/>
      <c r="AD4"/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295</v>
      </c>
      <c r="P7" s="944">
        <f>提案表紙!H10</f>
        <v>0</v>
      </c>
      <c r="Q7" s="945"/>
      <c r="R7" s="76" t="s">
        <v>162</v>
      </c>
      <c r="T7" s="175"/>
      <c r="U7" s="563">
        <f>SUM(三田市折込部数)</f>
        <v>0</v>
      </c>
      <c r="V7" s="57"/>
      <c r="W7" s="934" t="s">
        <v>388</v>
      </c>
      <c r="X7" s="935"/>
      <c r="Z7" s="175"/>
      <c r="AA7" s="954" t="s">
        <v>390</v>
      </c>
      <c r="AB7" s="954"/>
      <c r="AC7" s="549" t="s">
        <v>834</v>
      </c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55"/>
      <c r="AB8" s="955"/>
      <c r="AC8" s="550" t="s">
        <v>835</v>
      </c>
      <c r="AD8" s="294" t="s">
        <v>836</v>
      </c>
      <c r="AE8" s="296"/>
    </row>
    <row r="9" spans="1:31" ht="13.2" customHeight="1">
      <c r="E9"/>
      <c r="F9"/>
      <c r="K9"/>
      <c r="L9"/>
      <c r="Q9"/>
      <c r="R9"/>
      <c r="W9"/>
      <c r="X9"/>
      <c r="AC9"/>
      <c r="AD9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107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107" t="s">
        <v>72</v>
      </c>
      <c r="O11" s="17" t="s">
        <v>71</v>
      </c>
      <c r="P11" s="31" t="s">
        <v>328</v>
      </c>
      <c r="Q11" s="32" t="s">
        <v>329</v>
      </c>
      <c r="R11" s="107" t="s">
        <v>72</v>
      </c>
      <c r="U11" s="17" t="s">
        <v>71</v>
      </c>
      <c r="V11" s="31" t="s">
        <v>328</v>
      </c>
      <c r="W11" s="32" t="s">
        <v>329</v>
      </c>
      <c r="X11" s="107" t="s">
        <v>72</v>
      </c>
      <c r="AA11" s="17" t="s">
        <v>71</v>
      </c>
      <c r="AB11" s="31" t="s">
        <v>328</v>
      </c>
      <c r="AC11" s="32" t="s">
        <v>329</v>
      </c>
      <c r="AD11" s="107" t="s">
        <v>72</v>
      </c>
      <c r="AE11" s="34" t="s">
        <v>331</v>
      </c>
    </row>
    <row r="12" spans="1:31" ht="16.2" customHeight="1">
      <c r="A12" s="166">
        <v>2</v>
      </c>
      <c r="B12" s="167">
        <v>14</v>
      </c>
      <c r="C12" s="70" t="s">
        <v>286</v>
      </c>
      <c r="G12" s="166">
        <v>2</v>
      </c>
      <c r="H12" s="167">
        <v>14</v>
      </c>
      <c r="M12" s="166">
        <v>2</v>
      </c>
      <c r="N12" s="167">
        <v>14</v>
      </c>
      <c r="Q12" s="15"/>
      <c r="R12"/>
      <c r="S12" s="166">
        <v>2</v>
      </c>
      <c r="T12" s="167">
        <v>14</v>
      </c>
      <c r="W12" s="15"/>
      <c r="X12"/>
      <c r="Y12" s="166">
        <v>2</v>
      </c>
      <c r="Z12" s="167">
        <v>14</v>
      </c>
      <c r="AB12" s="15"/>
      <c r="AC12"/>
      <c r="AD12"/>
    </row>
    <row r="13" spans="1:31" ht="16.2" customHeight="1">
      <c r="A13" s="166">
        <v>3</v>
      </c>
      <c r="B13" s="167">
        <v>11401</v>
      </c>
      <c r="C13" s="19" t="s">
        <v>1107</v>
      </c>
      <c r="D13" s="4">
        <v>4450</v>
      </c>
      <c r="E13" s="619"/>
      <c r="F13" s="202"/>
      <c r="G13" s="166">
        <v>3</v>
      </c>
      <c r="H13" s="167">
        <v>21401</v>
      </c>
      <c r="I13" s="19" t="s">
        <v>197</v>
      </c>
      <c r="J13" s="4">
        <v>2400</v>
      </c>
      <c r="K13" s="619"/>
      <c r="L13" s="253"/>
      <c r="M13" s="166">
        <v>3</v>
      </c>
      <c r="N13" s="167">
        <v>31401</v>
      </c>
      <c r="O13" s="19" t="s">
        <v>298</v>
      </c>
      <c r="P13" s="4">
        <v>2450</v>
      </c>
      <c r="Q13" s="619"/>
      <c r="R13" s="202"/>
      <c r="S13" s="166">
        <v>3</v>
      </c>
      <c r="T13" s="167">
        <v>41401</v>
      </c>
      <c r="U13" s="19" t="s">
        <v>16</v>
      </c>
      <c r="V13" s="4">
        <v>2100</v>
      </c>
      <c r="W13" s="619"/>
      <c r="X13" s="253"/>
      <c r="Y13" s="295">
        <v>3</v>
      </c>
      <c r="Z13" s="328"/>
      <c r="AA13" s="340"/>
      <c r="AB13" s="339"/>
      <c r="AC13" s="203"/>
      <c r="AD13" s="204"/>
      <c r="AE13" s="308"/>
    </row>
    <row r="14" spans="1:31" ht="16.2" customHeight="1">
      <c r="A14" s="166">
        <v>3</v>
      </c>
      <c r="B14" s="167">
        <v>11403</v>
      </c>
      <c r="C14" s="116" t="s">
        <v>1081</v>
      </c>
      <c r="D14" s="3">
        <v>1800</v>
      </c>
      <c r="E14" s="609"/>
      <c r="F14" s="214"/>
      <c r="G14" s="166">
        <v>3</v>
      </c>
      <c r="H14" s="167">
        <v>21403</v>
      </c>
      <c r="I14" s="20" t="s">
        <v>1080</v>
      </c>
      <c r="J14" s="3">
        <v>1300</v>
      </c>
      <c r="K14" s="609"/>
      <c r="L14" s="214"/>
      <c r="M14" s="166">
        <v>3</v>
      </c>
      <c r="O14" s="439"/>
      <c r="P14" s="347"/>
      <c r="Q14" s="609"/>
      <c r="R14" s="214" t="s">
        <v>159</v>
      </c>
      <c r="S14" s="166">
        <v>3</v>
      </c>
      <c r="T14" s="167">
        <v>41402</v>
      </c>
      <c r="U14" s="20" t="s">
        <v>1368</v>
      </c>
      <c r="V14" s="3">
        <v>3250</v>
      </c>
      <c r="W14" s="609"/>
      <c r="X14" s="214"/>
      <c r="Y14" s="295">
        <v>3</v>
      </c>
      <c r="Z14" s="328"/>
      <c r="AA14" s="316"/>
      <c r="AB14" s="223"/>
      <c r="AC14" s="205"/>
      <c r="AD14" s="206"/>
      <c r="AE14" s="309"/>
    </row>
    <row r="15" spans="1:31" ht="16.2" customHeight="1">
      <c r="A15" s="166">
        <v>3</v>
      </c>
      <c r="C15" s="20"/>
      <c r="D15" s="676"/>
      <c r="E15" s="609"/>
      <c r="F15" s="214"/>
      <c r="G15" s="166">
        <v>3</v>
      </c>
      <c r="I15" s="439"/>
      <c r="J15" s="223"/>
      <c r="K15" s="224"/>
      <c r="L15" s="249"/>
      <c r="M15" s="295">
        <v>3</v>
      </c>
      <c r="N15" s="328"/>
      <c r="O15" s="439"/>
      <c r="P15" s="223"/>
      <c r="Q15" s="224"/>
      <c r="R15" s="214"/>
      <c r="S15" s="166">
        <v>3</v>
      </c>
      <c r="T15" s="167">
        <v>41406</v>
      </c>
      <c r="U15" s="20" t="s">
        <v>1367</v>
      </c>
      <c r="V15" s="3">
        <v>2350</v>
      </c>
      <c r="W15" s="609"/>
      <c r="X15" s="214"/>
      <c r="Y15" s="295">
        <v>3</v>
      </c>
      <c r="Z15" s="328"/>
      <c r="AA15" s="316"/>
      <c r="AB15" s="223"/>
      <c r="AC15" s="205"/>
      <c r="AD15" s="206"/>
      <c r="AE15" s="309"/>
    </row>
    <row r="16" spans="1:31" ht="16.2" customHeight="1">
      <c r="A16" s="166">
        <v>3</v>
      </c>
      <c r="C16" s="439"/>
      <c r="D16" s="223"/>
      <c r="E16" s="609"/>
      <c r="F16" s="214"/>
      <c r="G16" s="295">
        <v>3</v>
      </c>
      <c r="H16" s="328"/>
      <c r="I16" s="439"/>
      <c r="J16" s="223"/>
      <c r="K16" s="224"/>
      <c r="L16" s="214"/>
      <c r="M16" s="295">
        <v>3</v>
      </c>
      <c r="N16" s="328"/>
      <c r="O16" s="439"/>
      <c r="P16" s="223"/>
      <c r="Q16" s="224"/>
      <c r="R16" s="214"/>
      <c r="S16" s="166">
        <v>3</v>
      </c>
      <c r="T16" s="167">
        <v>41404</v>
      </c>
      <c r="U16" s="20" t="s">
        <v>304</v>
      </c>
      <c r="V16" s="3">
        <v>1400</v>
      </c>
      <c r="W16" s="609"/>
      <c r="X16" s="249"/>
      <c r="Y16" s="295">
        <v>3</v>
      </c>
      <c r="Z16" s="328"/>
      <c r="AA16" s="316"/>
      <c r="AB16" s="223"/>
      <c r="AC16" s="205"/>
      <c r="AD16" s="206"/>
      <c r="AE16" s="309"/>
    </row>
    <row r="17" spans="1:31" ht="16.2" customHeight="1">
      <c r="A17" s="166">
        <v>3</v>
      </c>
      <c r="C17" s="439"/>
      <c r="D17" s="223"/>
      <c r="E17" s="609"/>
      <c r="F17" s="214"/>
      <c r="G17" s="295">
        <v>3</v>
      </c>
      <c r="H17" s="328"/>
      <c r="I17" s="439"/>
      <c r="J17" s="223"/>
      <c r="K17" s="224"/>
      <c r="L17" s="214"/>
      <c r="M17" s="295">
        <v>3</v>
      </c>
      <c r="N17" s="328"/>
      <c r="O17" s="439"/>
      <c r="P17" s="223"/>
      <c r="Q17" s="224"/>
      <c r="R17" s="214"/>
      <c r="S17" s="166">
        <v>3</v>
      </c>
      <c r="U17" s="439"/>
      <c r="V17" s="223"/>
      <c r="W17" s="224"/>
      <c r="X17" s="214"/>
      <c r="Y17" s="295">
        <v>3</v>
      </c>
      <c r="Z17" s="328"/>
      <c r="AA17" s="316"/>
      <c r="AB17" s="223"/>
      <c r="AC17" s="205"/>
      <c r="AD17" s="206"/>
      <c r="AE17" s="309"/>
    </row>
    <row r="18" spans="1:31" ht="16.2" customHeight="1">
      <c r="A18" s="166">
        <v>3</v>
      </c>
      <c r="C18" s="439"/>
      <c r="D18" s="223"/>
      <c r="E18" s="224"/>
      <c r="F18" s="214"/>
      <c r="G18" s="295">
        <v>3</v>
      </c>
      <c r="H18" s="328"/>
      <c r="I18" s="439"/>
      <c r="J18" s="223"/>
      <c r="K18" s="224"/>
      <c r="L18" s="214"/>
      <c r="M18" s="295">
        <v>3</v>
      </c>
      <c r="N18" s="328"/>
      <c r="O18" s="439"/>
      <c r="P18" s="223"/>
      <c r="Q18" s="224"/>
      <c r="R18" s="214"/>
      <c r="S18" s="166">
        <v>3</v>
      </c>
      <c r="U18" s="439"/>
      <c r="V18" s="223"/>
      <c r="W18" s="224"/>
      <c r="X18" s="214"/>
      <c r="Y18" s="295">
        <v>3</v>
      </c>
      <c r="Z18" s="328"/>
      <c r="AA18" s="316"/>
      <c r="AB18" s="223"/>
      <c r="AC18" s="205"/>
      <c r="AD18" s="206"/>
      <c r="AE18" s="309"/>
    </row>
    <row r="19" spans="1:31" ht="16.2" customHeight="1">
      <c r="A19" s="166">
        <v>3</v>
      </c>
      <c r="C19" s="439"/>
      <c r="D19" s="223"/>
      <c r="E19" s="224"/>
      <c r="F19" s="214"/>
      <c r="G19" s="295">
        <v>3</v>
      </c>
      <c r="H19" s="328"/>
      <c r="I19" s="439"/>
      <c r="J19" s="223"/>
      <c r="K19" s="224"/>
      <c r="L19" s="214"/>
      <c r="M19" s="295">
        <v>3</v>
      </c>
      <c r="N19" s="328"/>
      <c r="O19" s="439"/>
      <c r="P19" s="223"/>
      <c r="Q19" s="224"/>
      <c r="R19" s="214"/>
      <c r="S19" s="166">
        <v>3</v>
      </c>
      <c r="U19" s="439"/>
      <c r="V19" s="223"/>
      <c r="W19" s="224"/>
      <c r="X19" s="214"/>
      <c r="Y19" s="295">
        <v>3</v>
      </c>
      <c r="Z19" s="328"/>
      <c r="AA19" s="316"/>
      <c r="AB19" s="223"/>
      <c r="AC19" s="205"/>
      <c r="AD19" s="206"/>
      <c r="AE19" s="309"/>
    </row>
    <row r="20" spans="1:31" ht="16.2" customHeight="1">
      <c r="A20" s="166">
        <v>3</v>
      </c>
      <c r="C20" s="439"/>
      <c r="D20" s="223"/>
      <c r="E20" s="224"/>
      <c r="F20" s="214"/>
      <c r="G20" s="295">
        <v>3</v>
      </c>
      <c r="H20" s="328"/>
      <c r="I20" s="439"/>
      <c r="J20" s="223"/>
      <c r="K20" s="224"/>
      <c r="L20" s="214"/>
      <c r="M20" s="295">
        <v>3</v>
      </c>
      <c r="N20" s="328"/>
      <c r="O20" s="439"/>
      <c r="P20" s="223"/>
      <c r="Q20" s="224"/>
      <c r="R20" s="214"/>
      <c r="S20" s="166">
        <v>3</v>
      </c>
      <c r="U20" s="439"/>
      <c r="V20" s="223"/>
      <c r="W20" s="224"/>
      <c r="X20" s="214"/>
      <c r="Y20" s="295">
        <v>3</v>
      </c>
      <c r="Z20" s="328"/>
      <c r="AA20" s="316"/>
      <c r="AB20" s="223"/>
      <c r="AC20" s="205"/>
      <c r="AD20" s="206"/>
      <c r="AE20" s="309"/>
    </row>
    <row r="21" spans="1:31" ht="16.2" customHeight="1">
      <c r="A21" s="166">
        <v>3</v>
      </c>
      <c r="C21" s="439"/>
      <c r="D21" s="223"/>
      <c r="E21" s="224"/>
      <c r="F21" s="214"/>
      <c r="G21" s="295">
        <v>3</v>
      </c>
      <c r="H21" s="328"/>
      <c r="I21" s="439"/>
      <c r="J21" s="223"/>
      <c r="K21" s="224"/>
      <c r="L21" s="214"/>
      <c r="M21" s="295">
        <v>3</v>
      </c>
      <c r="N21" s="328"/>
      <c r="O21" s="439"/>
      <c r="P21" s="223"/>
      <c r="Q21" s="224"/>
      <c r="R21" s="214"/>
      <c r="S21" s="166">
        <v>3</v>
      </c>
      <c r="U21" s="439"/>
      <c r="V21" s="223"/>
      <c r="W21" s="224"/>
      <c r="X21" s="214"/>
      <c r="Y21" s="295">
        <v>3</v>
      </c>
      <c r="Z21" s="328"/>
      <c r="AA21" s="316"/>
      <c r="AB21" s="223"/>
      <c r="AC21" s="205"/>
      <c r="AD21" s="206"/>
      <c r="AE21" s="309"/>
    </row>
    <row r="22" spans="1:31" ht="16.2" customHeight="1">
      <c r="A22" s="166">
        <v>3</v>
      </c>
      <c r="C22" s="439"/>
      <c r="D22" s="223"/>
      <c r="E22" s="224"/>
      <c r="F22" s="214"/>
      <c r="G22" s="295">
        <v>3</v>
      </c>
      <c r="H22" s="328"/>
      <c r="I22" s="439"/>
      <c r="J22" s="223"/>
      <c r="K22" s="224"/>
      <c r="L22" s="214"/>
      <c r="M22" s="295">
        <v>3</v>
      </c>
      <c r="N22" s="328"/>
      <c r="O22" s="439"/>
      <c r="P22" s="223"/>
      <c r="Q22" s="224"/>
      <c r="R22" s="214"/>
      <c r="S22" s="166">
        <v>3</v>
      </c>
      <c r="U22" s="439"/>
      <c r="V22" s="223"/>
      <c r="W22" s="224"/>
      <c r="X22" s="214"/>
      <c r="Y22" s="295">
        <v>3</v>
      </c>
      <c r="Z22" s="328"/>
      <c r="AA22" s="316"/>
      <c r="AB22" s="223"/>
      <c r="AC22" s="205"/>
      <c r="AD22" s="206"/>
      <c r="AE22" s="309"/>
    </row>
    <row r="23" spans="1:31" ht="16.2" customHeight="1" thickBot="1">
      <c r="A23" s="166">
        <v>3</v>
      </c>
      <c r="C23" s="439"/>
      <c r="D23" s="323"/>
      <c r="E23" s="226"/>
      <c r="F23" s="216"/>
      <c r="G23" s="295">
        <v>3</v>
      </c>
      <c r="H23" s="328"/>
      <c r="I23" s="439"/>
      <c r="J23" s="323"/>
      <c r="K23" s="226"/>
      <c r="L23" s="216"/>
      <c r="M23" s="295">
        <v>3</v>
      </c>
      <c r="N23" s="328"/>
      <c r="O23" s="439"/>
      <c r="P23" s="323"/>
      <c r="Q23" s="226"/>
      <c r="R23" s="216"/>
      <c r="S23" s="166">
        <v>3</v>
      </c>
      <c r="U23" s="439"/>
      <c r="V23" s="323"/>
      <c r="W23" s="226"/>
      <c r="X23" s="216"/>
      <c r="Y23" s="295">
        <v>3</v>
      </c>
      <c r="Z23" s="328"/>
      <c r="AA23" s="318"/>
      <c r="AB23" s="323"/>
      <c r="AC23" s="219"/>
      <c r="AD23" s="255"/>
      <c r="AE23" s="309"/>
    </row>
    <row r="24" spans="1:31" ht="16.2" customHeight="1" thickTop="1">
      <c r="A24" s="166">
        <v>4</v>
      </c>
      <c r="C24" s="40" t="s">
        <v>231</v>
      </c>
      <c r="D24" s="46">
        <f>SUM(D13:D23)</f>
        <v>6250</v>
      </c>
      <c r="E24" s="48"/>
      <c r="F24" s="79">
        <f>SUM(F13:F23)</f>
        <v>0</v>
      </c>
      <c r="G24" s="166">
        <v>4</v>
      </c>
      <c r="I24" s="40" t="s">
        <v>231</v>
      </c>
      <c r="J24" s="46">
        <f>SUM(J13:J23)</f>
        <v>3700</v>
      </c>
      <c r="K24" s="48"/>
      <c r="L24" s="79">
        <f>SUM(L13:L23)</f>
        <v>0</v>
      </c>
      <c r="M24" s="166">
        <v>4</v>
      </c>
      <c r="O24" s="40" t="s">
        <v>231</v>
      </c>
      <c r="P24" s="46">
        <f>SUM(P13:P23)</f>
        <v>2450</v>
      </c>
      <c r="Q24" s="42"/>
      <c r="R24" s="79">
        <f>SUM(R13:R23)</f>
        <v>0</v>
      </c>
      <c r="S24" s="166">
        <v>4</v>
      </c>
      <c r="U24" s="40" t="s">
        <v>231</v>
      </c>
      <c r="V24" s="46">
        <f>SUM(V13:V23)</f>
        <v>9100</v>
      </c>
      <c r="W24" s="42"/>
      <c r="X24" s="79">
        <f>SUM(X13:X23)</f>
        <v>0</v>
      </c>
      <c r="Y24" s="166">
        <v>4</v>
      </c>
      <c r="AA24" s="40" t="s">
        <v>231</v>
      </c>
      <c r="AB24" s="46" t="s">
        <v>229</v>
      </c>
      <c r="AC24" s="42"/>
      <c r="AD24" s="114"/>
      <c r="AE24" s="49">
        <f>+V24+P24+J24+D24</f>
        <v>21500</v>
      </c>
    </row>
    <row r="25" spans="1:31" ht="16.2" customHeight="1">
      <c r="A25" s="166">
        <v>9</v>
      </c>
      <c r="C25" t="s">
        <v>558</v>
      </c>
      <c r="D25" s="174"/>
      <c r="E25" s="174"/>
      <c r="F25" s="174"/>
      <c r="G25" s="181">
        <v>9</v>
      </c>
      <c r="H25" s="180"/>
      <c r="I25" s="174"/>
      <c r="J25" s="174"/>
      <c r="K25" s="13"/>
      <c r="L25" s="329" t="s">
        <v>1252</v>
      </c>
      <c r="M25" s="295">
        <v>9</v>
      </c>
      <c r="N25" s="328"/>
      <c r="O25" s="281"/>
      <c r="P25" s="281"/>
      <c r="Q25" s="281"/>
      <c r="R25" s="281"/>
      <c r="S25" s="295">
        <v>9</v>
      </c>
      <c r="T25" s="328"/>
      <c r="U25" s="281"/>
      <c r="V25" s="334"/>
      <c r="W25" s="363"/>
      <c r="X25" s="363"/>
      <c r="Y25" s="295">
        <v>9</v>
      </c>
      <c r="Z25" s="328"/>
      <c r="AA25" s="333"/>
      <c r="AB25" s="334"/>
      <c r="AD25" s="110" t="s">
        <v>153</v>
      </c>
      <c r="AE25" s="106">
        <f>SUM(Ｙ三田市折込部数+Ｍ三田市折込部数+Ａ三田市折込部数+Ｋ三田市折込部数)</f>
        <v>0</v>
      </c>
    </row>
    <row r="26" spans="1:31" ht="16.2" customHeight="1">
      <c r="C26" t="s">
        <v>983</v>
      </c>
      <c r="D26" s="29"/>
      <c r="E26"/>
      <c r="I26" s="329"/>
      <c r="J26" s="334"/>
      <c r="K26" s="345"/>
      <c r="L26" s="329" t="s">
        <v>1279</v>
      </c>
      <c r="M26" s="295"/>
      <c r="N26" s="328"/>
      <c r="O26" s="329"/>
      <c r="P26" s="334"/>
      <c r="Q26" s="363"/>
      <c r="R26" s="363"/>
      <c r="S26" s="295"/>
      <c r="T26" s="328"/>
      <c r="U26" s="329"/>
      <c r="V26" s="334"/>
      <c r="W26" s="363"/>
      <c r="X26" s="363"/>
      <c r="Y26" s="295"/>
      <c r="Z26" s="328"/>
      <c r="AA26" s="329"/>
      <c r="AB26" s="334"/>
    </row>
    <row r="27" spans="1:31" ht="16.2" customHeight="1">
      <c r="C27" s="14"/>
      <c r="D27" s="334"/>
      <c r="E27" s="345"/>
      <c r="F27" s="363"/>
      <c r="G27" s="295"/>
      <c r="H27" s="328"/>
      <c r="I27" s="351"/>
      <c r="J27" s="334"/>
      <c r="K27" s="345"/>
      <c r="L27" s="329" t="s">
        <v>1324</v>
      </c>
      <c r="M27" s="295"/>
      <c r="N27" s="328"/>
      <c r="O27" s="351"/>
      <c r="P27" s="334"/>
      <c r="Q27" s="363"/>
      <c r="R27" s="363"/>
      <c r="S27" s="295"/>
      <c r="T27" s="328"/>
      <c r="U27" s="351"/>
      <c r="V27" s="334"/>
      <c r="W27" s="363"/>
      <c r="X27" s="363"/>
      <c r="Y27" s="295"/>
      <c r="Z27" s="328"/>
      <c r="AA27" s="351"/>
      <c r="AB27" s="334"/>
      <c r="AC27" s="363"/>
      <c r="AD27" s="363"/>
      <c r="AE27" s="329"/>
    </row>
    <row r="28" spans="1:31" ht="16.2" customHeight="1">
      <c r="C28" s="351"/>
      <c r="D28" s="334"/>
      <c r="E28" s="345"/>
      <c r="F28" s="363"/>
      <c r="G28" s="295"/>
      <c r="H28" s="328"/>
      <c r="I28" s="351"/>
      <c r="J28" s="334"/>
      <c r="K28" s="345"/>
      <c r="L28" s="329" t="s">
        <v>1369</v>
      </c>
      <c r="M28" s="295"/>
      <c r="N28" s="328"/>
      <c r="O28" s="351"/>
      <c r="P28" s="334"/>
      <c r="Q28" s="363"/>
      <c r="R28" s="363"/>
      <c r="S28" s="295"/>
      <c r="T28" s="328"/>
      <c r="U28" s="351"/>
      <c r="V28" s="334"/>
      <c r="W28" s="363"/>
      <c r="X28" s="363"/>
      <c r="Y28" s="295"/>
      <c r="Z28" s="328"/>
      <c r="AA28" s="351"/>
      <c r="AB28" s="334"/>
      <c r="AC28" s="363"/>
      <c r="AD28" s="363"/>
      <c r="AE28" s="329"/>
    </row>
    <row r="29" spans="1:31" ht="16.2" customHeight="1">
      <c r="C29" s="351"/>
      <c r="D29" s="334"/>
      <c r="E29" s="345"/>
      <c r="F29" s="363"/>
      <c r="G29" s="295"/>
      <c r="H29" s="328"/>
      <c r="I29" s="351"/>
      <c r="J29" s="334"/>
      <c r="K29" s="345"/>
      <c r="M29" s="295"/>
      <c r="N29" s="328"/>
      <c r="O29" s="351"/>
      <c r="P29" s="334"/>
      <c r="Q29" s="363"/>
      <c r="R29" s="363"/>
      <c r="S29" s="295"/>
      <c r="T29" s="328"/>
      <c r="U29" s="351"/>
      <c r="V29" s="334"/>
      <c r="W29" s="363"/>
      <c r="X29" s="363"/>
      <c r="Y29" s="295"/>
      <c r="Z29" s="328"/>
      <c r="AA29" s="351"/>
      <c r="AB29" s="334"/>
      <c r="AC29" s="363"/>
      <c r="AD29" s="363"/>
      <c r="AE29" s="329"/>
    </row>
    <row r="30" spans="1:31" ht="16.2" customHeight="1">
      <c r="C30" s="351"/>
      <c r="D30" s="334"/>
      <c r="E30" s="345"/>
      <c r="F30" s="363"/>
      <c r="G30" s="295"/>
      <c r="H30" s="328"/>
      <c r="I30" s="351"/>
      <c r="J30" s="334"/>
      <c r="K30" s="345"/>
      <c r="L30" s="363"/>
      <c r="M30" s="295"/>
      <c r="N30" s="328"/>
      <c r="O30" s="351"/>
      <c r="P30" s="334"/>
      <c r="Q30" s="363"/>
      <c r="R30" s="363"/>
      <c r="S30" s="295"/>
      <c r="T30" s="328"/>
      <c r="U30" s="351"/>
      <c r="V30" s="334"/>
      <c r="W30" s="363"/>
      <c r="X30" s="363"/>
      <c r="Y30" s="295"/>
      <c r="Z30" s="328"/>
      <c r="AA30" s="351"/>
      <c r="AB30" s="334"/>
      <c r="AC30" s="363"/>
      <c r="AD30" s="363"/>
      <c r="AE30" s="329"/>
    </row>
    <row r="31" spans="1:31" ht="16.2" customHeight="1">
      <c r="C31" s="351"/>
      <c r="D31" s="334"/>
      <c r="E31" s="345"/>
      <c r="F31" s="363"/>
      <c r="G31" s="295"/>
      <c r="H31" s="328"/>
      <c r="I31" s="351"/>
      <c r="J31" s="334"/>
      <c r="K31" s="345"/>
      <c r="L31" s="363"/>
      <c r="M31" s="295"/>
      <c r="N31" s="328"/>
      <c r="O31" s="351"/>
      <c r="P31" s="334"/>
      <c r="Q31" s="363"/>
      <c r="R31" s="363"/>
      <c r="S31" s="295"/>
      <c r="T31" s="328"/>
      <c r="U31" s="351"/>
      <c r="V31" s="334"/>
      <c r="W31" s="363"/>
      <c r="X31" s="363"/>
      <c r="Y31" s="295"/>
      <c r="Z31" s="328"/>
      <c r="AA31" s="351"/>
      <c r="AB31" s="334"/>
      <c r="AC31" s="363"/>
      <c r="AD31" s="363"/>
      <c r="AE31" s="329"/>
    </row>
    <row r="32" spans="1:31" ht="16.2" customHeight="1">
      <c r="C32" s="351"/>
      <c r="D32" s="334"/>
      <c r="E32" s="345"/>
      <c r="F32" s="363"/>
      <c r="G32" s="295"/>
      <c r="H32" s="328"/>
      <c r="I32" s="351"/>
      <c r="J32" s="334"/>
      <c r="K32" s="345"/>
      <c r="L32" s="363"/>
      <c r="M32" s="295"/>
      <c r="N32" s="328"/>
      <c r="O32" s="351"/>
      <c r="P32" s="334"/>
      <c r="Q32" s="363"/>
      <c r="R32" s="363"/>
      <c r="S32" s="295"/>
      <c r="T32" s="328"/>
      <c r="U32" s="351"/>
      <c r="V32" s="334"/>
      <c r="W32" s="363"/>
      <c r="X32" s="363"/>
      <c r="Y32" s="295"/>
      <c r="Z32" s="328"/>
      <c r="AA32" s="351"/>
      <c r="AB32" s="334"/>
      <c r="AC32" s="363"/>
      <c r="AD32" s="363"/>
      <c r="AE32" s="329"/>
    </row>
    <row r="33" spans="3:31" ht="16.2" customHeight="1">
      <c r="C33" s="351"/>
      <c r="D33" s="334"/>
      <c r="E33" s="345"/>
      <c r="F33" s="363"/>
      <c r="G33" s="295"/>
      <c r="H33" s="328"/>
      <c r="I33" s="351"/>
      <c r="J33" s="334"/>
      <c r="K33" s="345"/>
      <c r="L33" s="363"/>
      <c r="M33" s="295"/>
      <c r="N33" s="328"/>
      <c r="O33" s="351"/>
      <c r="P33" s="334"/>
      <c r="Q33" s="363"/>
      <c r="R33" s="363"/>
      <c r="S33" s="295"/>
      <c r="T33" s="328"/>
      <c r="U33" s="351"/>
      <c r="V33" s="334"/>
      <c r="W33" s="363"/>
      <c r="X33" s="363"/>
      <c r="Y33" s="295"/>
      <c r="Z33" s="328"/>
      <c r="AA33" s="351"/>
      <c r="AB33" s="334"/>
      <c r="AC33" s="363"/>
      <c r="AD33" s="363"/>
      <c r="AE33" s="329"/>
    </row>
    <row r="34" spans="3:31" ht="16.2" customHeight="1">
      <c r="C34" s="351"/>
      <c r="D34" s="334"/>
      <c r="E34" s="345"/>
      <c r="F34" s="363"/>
      <c r="G34" s="295"/>
      <c r="H34" s="328"/>
      <c r="I34" s="351"/>
      <c r="J34" s="334"/>
      <c r="K34" s="345"/>
      <c r="L34" s="363"/>
      <c r="M34" s="295"/>
      <c r="N34" s="328"/>
      <c r="O34" s="351"/>
      <c r="P34" s="334"/>
      <c r="Q34" s="363"/>
      <c r="R34" s="363"/>
      <c r="S34" s="295"/>
      <c r="T34" s="328"/>
      <c r="U34" s="351"/>
      <c r="V34" s="334"/>
      <c r="W34" s="363"/>
      <c r="X34" s="363"/>
      <c r="Y34" s="295"/>
      <c r="Z34" s="328"/>
      <c r="AA34" s="351"/>
      <c r="AB34" s="334"/>
      <c r="AC34" s="363"/>
      <c r="AD34" s="363"/>
      <c r="AE34" s="329"/>
    </row>
    <row r="35" spans="3:31" ht="16.2" customHeight="1">
      <c r="C35" s="351"/>
      <c r="D35" s="334"/>
      <c r="E35" s="345"/>
      <c r="F35" s="363"/>
      <c r="G35" s="295"/>
      <c r="H35" s="328"/>
      <c r="I35" s="351"/>
      <c r="J35" s="334"/>
      <c r="K35" s="345"/>
      <c r="L35" s="363"/>
      <c r="M35" s="295"/>
      <c r="N35" s="328"/>
      <c r="O35" s="351"/>
      <c r="P35" s="334"/>
      <c r="Q35" s="363"/>
      <c r="R35" s="363"/>
      <c r="S35" s="295"/>
      <c r="T35" s="328"/>
      <c r="U35" s="351"/>
      <c r="V35" s="334"/>
      <c r="W35" s="363"/>
      <c r="X35" s="363"/>
      <c r="Y35" s="295"/>
      <c r="Z35" s="328"/>
      <c r="AA35" s="351"/>
      <c r="AB35" s="334"/>
      <c r="AC35" s="363"/>
      <c r="AD35" s="363"/>
      <c r="AE35" s="329"/>
    </row>
    <row r="36" spans="3:31" ht="16.2" customHeight="1">
      <c r="C36" s="351"/>
      <c r="D36" s="334"/>
      <c r="E36" s="345"/>
      <c r="F36" s="363"/>
      <c r="G36" s="295"/>
      <c r="H36" s="328"/>
      <c r="I36" s="351"/>
      <c r="J36" s="334"/>
      <c r="K36" s="345"/>
      <c r="L36" s="363"/>
      <c r="M36" s="295"/>
      <c r="N36" s="328"/>
      <c r="O36" s="351"/>
      <c r="P36" s="334"/>
      <c r="Q36" s="363"/>
      <c r="R36" s="363"/>
      <c r="S36" s="295"/>
      <c r="T36" s="328"/>
      <c r="U36" s="351"/>
      <c r="V36" s="334"/>
      <c r="W36" s="363"/>
      <c r="X36" s="363"/>
      <c r="Y36" s="295"/>
      <c r="Z36" s="328"/>
      <c r="AA36" s="351"/>
      <c r="AB36" s="334"/>
      <c r="AC36" s="363"/>
      <c r="AD36" s="363"/>
      <c r="AE36" s="329"/>
    </row>
    <row r="37" spans="3:31" ht="16.2" customHeight="1">
      <c r="C37" s="351"/>
      <c r="D37" s="334"/>
      <c r="E37" s="345"/>
      <c r="F37" s="363"/>
      <c r="G37" s="295"/>
      <c r="H37" s="328"/>
      <c r="I37" s="351"/>
      <c r="J37" s="334"/>
      <c r="K37" s="345"/>
      <c r="L37" s="363"/>
      <c r="M37" s="295"/>
      <c r="N37" s="328"/>
      <c r="O37" s="351"/>
      <c r="P37" s="334"/>
      <c r="Q37" s="363"/>
      <c r="R37" s="363"/>
      <c r="S37" s="295"/>
      <c r="T37" s="328"/>
      <c r="U37" s="351"/>
      <c r="V37" s="334"/>
      <c r="W37" s="363"/>
      <c r="X37" s="363"/>
      <c r="Y37" s="295"/>
      <c r="Z37" s="328"/>
      <c r="AA37" s="351"/>
      <c r="AB37" s="334"/>
      <c r="AC37" s="363"/>
      <c r="AD37" s="363"/>
      <c r="AE37" s="329"/>
    </row>
    <row r="38" spans="3:31" ht="16.2" customHeight="1">
      <c r="C38" s="351"/>
      <c r="D38" s="334"/>
      <c r="E38" s="345"/>
      <c r="F38" s="363"/>
      <c r="G38" s="295"/>
      <c r="H38" s="328"/>
      <c r="I38" s="351"/>
      <c r="J38" s="334"/>
      <c r="K38" s="345"/>
      <c r="L38" s="363"/>
      <c r="M38" s="295"/>
      <c r="N38" s="328"/>
      <c r="O38" s="351"/>
      <c r="P38" s="334"/>
      <c r="Q38" s="363"/>
      <c r="R38" s="363"/>
      <c r="S38" s="295"/>
      <c r="T38" s="328"/>
      <c r="U38" s="351"/>
      <c r="V38" s="334"/>
      <c r="W38" s="363"/>
      <c r="X38" s="363"/>
      <c r="Y38" s="295"/>
      <c r="Z38" s="328"/>
      <c r="AA38" s="351"/>
      <c r="AB38" s="334"/>
      <c r="AC38" s="363"/>
      <c r="AD38" s="363"/>
      <c r="AE38" s="329"/>
    </row>
    <row r="39" spans="3:31" ht="16.2" customHeight="1">
      <c r="C39" s="26"/>
      <c r="D39" s="28" t="s">
        <v>229</v>
      </c>
      <c r="E39" s="15" t="s">
        <v>229</v>
      </c>
      <c r="H39" s="180"/>
      <c r="I39" s="26"/>
      <c r="J39" s="28" t="s">
        <v>229</v>
      </c>
      <c r="O39" s="26"/>
      <c r="P39" s="28" t="s">
        <v>229</v>
      </c>
      <c r="U39" s="26"/>
      <c r="V39" s="29" t="s">
        <v>326</v>
      </c>
      <c r="AA39" s="26"/>
      <c r="AB39" s="29" t="s">
        <v>326</v>
      </c>
    </row>
    <row r="40" spans="3:31" ht="16.2" customHeight="1">
      <c r="C40" s="329"/>
      <c r="D40" s="329"/>
      <c r="E40" s="345"/>
      <c r="F40" s="363"/>
      <c r="G40" s="295"/>
      <c r="H40" s="328"/>
      <c r="I40" s="329"/>
      <c r="J40" s="329"/>
      <c r="K40" s="345"/>
      <c r="L40" s="363"/>
      <c r="M40" s="295"/>
      <c r="N40" s="328"/>
      <c r="O40" s="329"/>
      <c r="P40" s="329"/>
      <c r="Q40" s="363"/>
      <c r="R40" s="363"/>
      <c r="S40" s="295"/>
      <c r="T40" s="328"/>
      <c r="U40" s="329"/>
      <c r="V40" s="329"/>
      <c r="W40" s="363"/>
      <c r="X40" s="363"/>
      <c r="Y40" s="295"/>
      <c r="Z40" s="328"/>
      <c r="AA40" s="329"/>
      <c r="AB40" s="329"/>
      <c r="AC40" s="363"/>
      <c r="AD40" s="363"/>
      <c r="AE40" s="329"/>
    </row>
    <row r="41" spans="3:31" ht="16.2" customHeight="1">
      <c r="C41" s="329"/>
      <c r="D41" s="329"/>
      <c r="E41" s="345"/>
      <c r="F41" s="363"/>
      <c r="G41" s="295"/>
      <c r="H41" s="328"/>
      <c r="I41" s="329"/>
      <c r="J41" s="329"/>
      <c r="K41" s="345"/>
      <c r="L41" s="363"/>
      <c r="M41" s="295"/>
      <c r="N41" s="328"/>
      <c r="O41" s="329"/>
      <c r="P41" s="329"/>
      <c r="Q41" s="363"/>
      <c r="R41" s="363"/>
      <c r="S41" s="295"/>
      <c r="T41" s="328"/>
      <c r="U41" s="329"/>
      <c r="V41" s="329"/>
      <c r="W41" s="363"/>
      <c r="X41" s="363"/>
      <c r="Y41" s="295"/>
      <c r="Z41" s="328"/>
      <c r="AA41" s="329"/>
      <c r="AB41" s="329"/>
      <c r="AC41" s="363"/>
      <c r="AD41" s="363"/>
      <c r="AE41" s="329"/>
    </row>
    <row r="42" spans="3:31" ht="16.2" customHeight="1">
      <c r="C42" s="329"/>
      <c r="D42" s="329"/>
      <c r="E42" s="345"/>
      <c r="F42" s="363"/>
      <c r="G42" s="295"/>
      <c r="H42" s="328"/>
      <c r="I42" s="329"/>
      <c r="J42" s="329"/>
      <c r="K42" s="345"/>
      <c r="L42" s="363"/>
      <c r="M42" s="295"/>
      <c r="N42" s="328"/>
      <c r="O42" s="329"/>
      <c r="P42" s="329"/>
      <c r="Q42" s="363"/>
      <c r="R42" s="363"/>
      <c r="S42" s="295"/>
      <c r="T42" s="328"/>
      <c r="U42" s="329"/>
      <c r="V42" s="329"/>
      <c r="W42" s="363"/>
      <c r="X42" s="363"/>
      <c r="Y42" s="295"/>
      <c r="Z42" s="328"/>
      <c r="AA42" s="329"/>
      <c r="AB42" s="329"/>
      <c r="AC42" s="363"/>
      <c r="AD42" s="363"/>
      <c r="AE42" s="329"/>
    </row>
    <row r="43" spans="3:31" ht="16.2" customHeight="1">
      <c r="C43" s="329"/>
      <c r="D43" s="329"/>
      <c r="E43" s="345"/>
      <c r="F43" s="363"/>
      <c r="G43" s="295"/>
      <c r="H43" s="328"/>
      <c r="I43" s="329"/>
      <c r="J43" s="329"/>
      <c r="K43" s="345"/>
      <c r="L43" s="363"/>
      <c r="M43" s="295"/>
      <c r="N43" s="328"/>
      <c r="O43" s="329"/>
      <c r="P43" s="329"/>
      <c r="Q43" s="363"/>
      <c r="R43" s="363"/>
      <c r="S43" s="295"/>
      <c r="T43" s="328"/>
      <c r="U43" s="329"/>
      <c r="V43" s="329"/>
      <c r="W43" s="363"/>
      <c r="X43" s="363"/>
      <c r="Y43" s="295"/>
      <c r="Z43" s="328"/>
      <c r="AA43" s="329"/>
      <c r="AB43" s="329"/>
      <c r="AC43" s="363"/>
      <c r="AD43" s="363"/>
      <c r="AE43" s="329"/>
    </row>
    <row r="44" spans="3:31" ht="16.2" customHeight="1">
      <c r="C44" s="329"/>
      <c r="D44" s="329"/>
      <c r="E44" s="345"/>
      <c r="F44" s="363"/>
      <c r="G44" s="295"/>
      <c r="H44" s="328"/>
      <c r="I44" s="329"/>
      <c r="J44" s="329"/>
      <c r="K44" s="345"/>
      <c r="L44" s="363"/>
      <c r="M44" s="295"/>
      <c r="N44" s="328"/>
      <c r="O44" s="329"/>
      <c r="P44" s="329"/>
      <c r="Q44" s="363"/>
      <c r="R44" s="363"/>
      <c r="S44" s="295"/>
      <c r="T44" s="328"/>
      <c r="U44" s="329"/>
      <c r="V44" s="329"/>
      <c r="W44" s="363"/>
      <c r="X44" s="363"/>
      <c r="Y44" s="295"/>
      <c r="Z44" s="328"/>
      <c r="AA44" s="329"/>
      <c r="AB44" s="329"/>
      <c r="AC44" s="363"/>
      <c r="AD44" s="363"/>
      <c r="AE44" s="329"/>
    </row>
    <row r="45" spans="3:31" ht="16.2" customHeight="1">
      <c r="C45" s="329"/>
      <c r="D45" s="329"/>
      <c r="E45" s="345"/>
      <c r="F45" s="363"/>
      <c r="G45" s="295"/>
      <c r="H45" s="328"/>
      <c r="I45" s="329"/>
      <c r="J45" s="329"/>
      <c r="K45" s="345"/>
      <c r="L45" s="363"/>
      <c r="M45" s="295"/>
      <c r="N45" s="328"/>
      <c r="O45" s="329"/>
      <c r="P45" s="329"/>
      <c r="Q45" s="363"/>
      <c r="R45" s="363"/>
      <c r="S45" s="295"/>
      <c r="T45" s="328"/>
      <c r="U45" s="329"/>
      <c r="V45" s="329"/>
      <c r="W45" s="363"/>
      <c r="X45" s="363"/>
      <c r="Y45" s="295"/>
      <c r="Z45" s="328"/>
      <c r="AA45" s="329"/>
      <c r="AB45" s="329"/>
      <c r="AC45" s="363"/>
      <c r="AD45" s="363"/>
      <c r="AE45" s="329"/>
    </row>
    <row r="46" spans="3:31" ht="16.2" customHeight="1">
      <c r="C46" s="329"/>
      <c r="D46" s="329"/>
      <c r="E46" s="345"/>
      <c r="F46" s="363"/>
      <c r="G46" s="295"/>
      <c r="H46" s="328"/>
      <c r="I46" s="329"/>
      <c r="J46" s="329"/>
      <c r="K46" s="345"/>
      <c r="L46" s="363"/>
      <c r="M46" s="295"/>
      <c r="N46" s="328"/>
      <c r="O46" s="329"/>
      <c r="P46" s="329"/>
      <c r="Q46" s="363"/>
      <c r="R46" s="363"/>
      <c r="S46" s="295"/>
      <c r="T46" s="328"/>
      <c r="U46" s="329"/>
      <c r="V46" s="329"/>
      <c r="W46" s="363"/>
      <c r="X46" s="363"/>
      <c r="Y46" s="295"/>
      <c r="Z46" s="328"/>
      <c r="AA46" s="329"/>
      <c r="AB46" s="329"/>
      <c r="AC46" s="363"/>
      <c r="AD46" s="363"/>
      <c r="AE46" s="329"/>
    </row>
    <row r="47" spans="3:31" ht="16.2" customHeight="1">
      <c r="C47" s="329"/>
      <c r="D47" s="329"/>
      <c r="E47" s="345"/>
      <c r="F47" s="363"/>
      <c r="G47" s="295"/>
      <c r="H47" s="328"/>
      <c r="I47" s="329"/>
      <c r="J47" s="329"/>
      <c r="K47" s="345"/>
      <c r="L47" s="363"/>
      <c r="M47" s="295"/>
      <c r="N47" s="328"/>
      <c r="O47" s="329"/>
      <c r="P47" s="329"/>
      <c r="Q47" s="363"/>
      <c r="R47" s="363"/>
      <c r="S47" s="295"/>
      <c r="T47" s="328"/>
      <c r="U47" s="329"/>
      <c r="V47" s="329"/>
      <c r="W47" s="363"/>
      <c r="X47" s="363"/>
      <c r="Y47" s="295"/>
      <c r="Z47" s="328"/>
      <c r="AA47" s="329"/>
      <c r="AB47" s="329"/>
      <c r="AC47" s="363"/>
      <c r="AD47" s="363"/>
      <c r="AE47" s="329"/>
    </row>
    <row r="48" spans="3:31" ht="16.2" customHeight="1">
      <c r="C48" s="329"/>
      <c r="D48" s="329"/>
      <c r="E48" s="345"/>
      <c r="F48" s="363"/>
      <c r="G48" s="295"/>
      <c r="H48" s="328"/>
      <c r="I48" s="329"/>
      <c r="J48" s="329"/>
      <c r="K48" s="345"/>
      <c r="L48" s="363"/>
      <c r="M48" s="295"/>
      <c r="N48" s="328"/>
      <c r="O48" s="329"/>
      <c r="P48" s="329"/>
      <c r="Q48" s="363"/>
      <c r="R48" s="363"/>
      <c r="S48" s="295"/>
      <c r="T48" s="328"/>
      <c r="U48" s="329"/>
      <c r="V48" s="329"/>
      <c r="W48" s="363"/>
      <c r="X48" s="363"/>
      <c r="Y48" s="295"/>
      <c r="Z48" s="328"/>
      <c r="AA48" s="329"/>
      <c r="AB48" s="329"/>
      <c r="AC48" s="363"/>
      <c r="AD48" s="363"/>
      <c r="AE48" s="329"/>
    </row>
    <row r="49" spans="3:31" ht="16.2" customHeight="1">
      <c r="C49" s="329"/>
      <c r="D49" s="329"/>
      <c r="E49" s="345"/>
      <c r="F49" s="363"/>
      <c r="G49" s="295"/>
      <c r="H49" s="328"/>
      <c r="I49" s="329"/>
      <c r="J49" s="329"/>
      <c r="K49" s="345"/>
      <c r="L49" s="363"/>
      <c r="M49" s="295"/>
      <c r="N49" s="328"/>
      <c r="O49" s="329"/>
      <c r="P49" s="329"/>
      <c r="Q49" s="363"/>
      <c r="R49" s="363"/>
      <c r="S49" s="295"/>
      <c r="T49" s="328"/>
      <c r="U49" s="329"/>
      <c r="V49" s="329"/>
      <c r="W49" s="363"/>
      <c r="X49" s="363"/>
      <c r="Y49" s="295"/>
      <c r="Z49" s="328"/>
      <c r="AA49" s="329"/>
      <c r="AB49" s="329"/>
      <c r="AC49" s="363"/>
      <c r="AD49" s="363"/>
      <c r="AE49" s="329"/>
    </row>
    <row r="50" spans="3:31" ht="16.2" customHeight="1">
      <c r="C50" s="329"/>
      <c r="D50" s="329"/>
      <c r="E50" s="345"/>
      <c r="F50" s="363"/>
      <c r="G50" s="295"/>
      <c r="H50" s="328"/>
      <c r="I50" s="329"/>
      <c r="J50" s="329"/>
      <c r="K50" s="345"/>
      <c r="L50" s="363"/>
      <c r="M50" s="295"/>
      <c r="N50" s="328"/>
      <c r="O50" s="329"/>
      <c r="P50" s="329"/>
      <c r="Q50" s="363"/>
      <c r="R50" s="363"/>
      <c r="S50" s="295"/>
      <c r="T50" s="328"/>
      <c r="U50" s="329"/>
      <c r="V50" s="329"/>
      <c r="W50" s="363"/>
      <c r="X50" s="363"/>
      <c r="Y50" s="295"/>
      <c r="Z50" s="328"/>
      <c r="AA50" s="329"/>
      <c r="AB50" s="329"/>
      <c r="AC50" s="363"/>
      <c r="AD50" s="363"/>
      <c r="AE50" s="329"/>
    </row>
    <row r="51" spans="3:31" ht="16.2" customHeight="1">
      <c r="C51" s="329"/>
      <c r="D51" s="329"/>
      <c r="E51" s="345"/>
      <c r="F51" s="363"/>
      <c r="G51" s="295"/>
      <c r="H51" s="328"/>
      <c r="I51" s="329"/>
      <c r="J51" s="329"/>
      <c r="K51" s="345"/>
      <c r="L51" s="363"/>
      <c r="M51" s="295"/>
      <c r="N51" s="328"/>
      <c r="O51" s="329"/>
      <c r="P51" s="329"/>
      <c r="Q51" s="363"/>
      <c r="R51" s="363"/>
      <c r="S51" s="295"/>
      <c r="T51" s="328"/>
      <c r="U51" s="329"/>
      <c r="V51" s="329"/>
      <c r="W51" s="363"/>
      <c r="X51" s="363"/>
      <c r="Y51" s="295"/>
      <c r="Z51" s="328"/>
      <c r="AA51" s="329"/>
      <c r="AB51" s="329"/>
      <c r="AC51" s="363"/>
      <c r="AD51" s="363"/>
      <c r="AE51" s="329"/>
    </row>
    <row r="52" spans="3:31" ht="16.2" customHeight="1">
      <c r="C52" s="329"/>
      <c r="D52" s="329"/>
      <c r="E52" s="345"/>
      <c r="F52" s="363"/>
      <c r="G52" s="295"/>
      <c r="H52" s="328"/>
      <c r="I52" s="329"/>
      <c r="J52" s="329"/>
      <c r="K52" s="345"/>
      <c r="L52" s="363"/>
      <c r="M52" s="295"/>
      <c r="N52" s="328"/>
      <c r="O52" s="329"/>
      <c r="P52" s="329"/>
      <c r="Q52" s="363"/>
      <c r="R52" s="363"/>
      <c r="S52" s="295"/>
      <c r="T52" s="328"/>
      <c r="U52" s="329"/>
      <c r="V52" s="329"/>
      <c r="W52" s="363"/>
      <c r="X52" s="363"/>
      <c r="Y52" s="295"/>
      <c r="Z52" s="328"/>
      <c r="AA52" s="329"/>
      <c r="AB52" s="329"/>
      <c r="AC52" s="363"/>
      <c r="AD52" s="363"/>
      <c r="AE52" s="329"/>
    </row>
    <row r="53" spans="3:31" ht="16.2" customHeight="1">
      <c r="C53" s="329"/>
      <c r="D53" s="329"/>
      <c r="E53" s="345"/>
      <c r="F53" s="363"/>
      <c r="G53" s="295"/>
      <c r="H53" s="328"/>
      <c r="I53" s="329"/>
      <c r="J53" s="329"/>
      <c r="K53" s="345"/>
      <c r="L53" s="363"/>
      <c r="M53" s="295"/>
      <c r="N53" s="328"/>
      <c r="O53" s="329"/>
      <c r="P53" s="329"/>
      <c r="Q53" s="363"/>
      <c r="R53" s="363"/>
      <c r="S53" s="295"/>
      <c r="T53" s="328"/>
      <c r="U53" s="329"/>
      <c r="V53" s="329"/>
      <c r="W53" s="363"/>
      <c r="X53" s="363"/>
      <c r="Y53" s="295"/>
      <c r="Z53" s="328"/>
      <c r="AA53" s="329"/>
      <c r="AB53" s="329"/>
      <c r="AC53" s="363"/>
      <c r="AD53" s="363"/>
      <c r="AE53" s="329"/>
    </row>
    <row r="54" spans="3:31" ht="16.2" customHeight="1">
      <c r="C54" s="329"/>
      <c r="D54" s="329"/>
      <c r="E54" s="345"/>
      <c r="F54" s="363"/>
      <c r="G54" s="295"/>
      <c r="H54" s="328"/>
      <c r="I54" s="329"/>
      <c r="J54" s="329"/>
      <c r="K54" s="345"/>
      <c r="L54" s="363"/>
      <c r="M54" s="295"/>
      <c r="N54" s="328"/>
      <c r="O54" s="329"/>
      <c r="P54" s="329"/>
      <c r="Q54" s="363"/>
      <c r="R54" s="363"/>
      <c r="S54" s="295"/>
      <c r="T54" s="328"/>
      <c r="U54" s="329"/>
      <c r="V54" s="329"/>
      <c r="W54" s="363"/>
      <c r="X54" s="363"/>
      <c r="Y54" s="295"/>
      <c r="Z54" s="328"/>
      <c r="AA54" s="329"/>
      <c r="AB54" s="329"/>
      <c r="AC54" s="363"/>
      <c r="AD54" s="363"/>
      <c r="AE54" s="329"/>
    </row>
    <row r="55" spans="3:31" ht="16.2" customHeight="1">
      <c r="C55" s="329"/>
      <c r="D55" s="329"/>
      <c r="E55" s="345"/>
      <c r="F55" s="363"/>
      <c r="G55" s="295"/>
      <c r="H55" s="328"/>
      <c r="I55" s="329"/>
      <c r="J55" s="329"/>
      <c r="K55" s="345"/>
      <c r="L55" s="363"/>
      <c r="M55" s="295"/>
      <c r="N55" s="328"/>
      <c r="O55" s="329"/>
      <c r="P55" s="329"/>
      <c r="Q55" s="363"/>
      <c r="R55" s="363"/>
      <c r="S55" s="295"/>
      <c r="T55" s="328"/>
      <c r="U55" s="329"/>
      <c r="V55" s="329"/>
      <c r="W55" s="363"/>
      <c r="X55" s="363"/>
      <c r="Y55" s="295"/>
      <c r="Z55" s="328"/>
      <c r="AA55" s="329"/>
      <c r="AB55" s="329"/>
      <c r="AC55" s="363"/>
      <c r="AD55" s="363"/>
      <c r="AE55" s="329"/>
    </row>
    <row r="56" spans="3:31" ht="16.2" customHeight="1">
      <c r="C56" s="329"/>
      <c r="D56" s="329"/>
      <c r="E56" s="345"/>
      <c r="F56" s="363"/>
      <c r="G56" s="295"/>
      <c r="H56" s="328"/>
      <c r="I56" s="329"/>
      <c r="J56" s="329"/>
      <c r="K56" s="345"/>
      <c r="L56" s="363"/>
      <c r="M56" s="295"/>
      <c r="N56" s="328"/>
      <c r="O56" s="329"/>
      <c r="P56" s="329"/>
      <c r="Q56" s="363"/>
      <c r="R56" s="363"/>
      <c r="S56" s="295"/>
      <c r="T56" s="328"/>
      <c r="U56" s="329"/>
      <c r="V56" s="329"/>
      <c r="W56" s="363"/>
      <c r="X56" s="363"/>
      <c r="Y56" s="295"/>
      <c r="Z56" s="328"/>
      <c r="AA56" s="329"/>
      <c r="AB56" s="329"/>
      <c r="AC56" s="363"/>
      <c r="AD56" s="363"/>
      <c r="AE56" s="329"/>
    </row>
    <row r="57" spans="3:31" ht="16.2" customHeight="1">
      <c r="C57" s="329"/>
      <c r="D57" s="329"/>
      <c r="E57" s="345"/>
      <c r="F57" s="363"/>
      <c r="G57" s="295"/>
      <c r="H57" s="328"/>
      <c r="I57" s="329"/>
      <c r="J57" s="329"/>
      <c r="K57" s="345"/>
      <c r="L57" s="363"/>
      <c r="M57" s="295"/>
      <c r="N57" s="328"/>
      <c r="O57" s="329"/>
      <c r="P57" s="329"/>
      <c r="Q57" s="363"/>
      <c r="R57" s="363"/>
      <c r="S57" s="295"/>
      <c r="T57" s="328"/>
      <c r="U57" s="329"/>
      <c r="V57" s="329"/>
      <c r="W57" s="363"/>
      <c r="X57" s="363"/>
      <c r="Y57" s="295"/>
      <c r="Z57" s="328"/>
      <c r="AA57" s="329"/>
      <c r="AB57" s="329"/>
      <c r="AC57" s="363"/>
      <c r="AD57" s="363"/>
      <c r="AE57" s="329"/>
    </row>
    <row r="58" spans="3:31" ht="16.2" customHeight="1">
      <c r="C58" s="329"/>
      <c r="D58" s="329"/>
      <c r="E58" s="345"/>
      <c r="F58" s="363"/>
      <c r="G58" s="295"/>
      <c r="H58" s="328"/>
      <c r="I58" s="329"/>
      <c r="J58" s="329"/>
      <c r="K58" s="345"/>
      <c r="L58" s="363"/>
      <c r="M58" s="295"/>
      <c r="N58" s="328"/>
      <c r="O58" s="329"/>
      <c r="P58" s="329"/>
      <c r="Q58" s="363"/>
      <c r="R58" s="363"/>
      <c r="S58" s="295"/>
      <c r="T58" s="328"/>
      <c r="U58" s="329"/>
      <c r="V58" s="329"/>
      <c r="W58" s="363"/>
      <c r="X58" s="363"/>
      <c r="Y58" s="295"/>
      <c r="Z58" s="328"/>
      <c r="AA58" s="329"/>
      <c r="AB58" s="329"/>
      <c r="AC58" s="363"/>
      <c r="AD58" s="363"/>
      <c r="AE58" s="329"/>
    </row>
    <row r="59" spans="3:31" ht="16.2" customHeight="1">
      <c r="C59" s="329"/>
      <c r="D59" s="329"/>
      <c r="E59" s="345"/>
      <c r="F59" s="363"/>
      <c r="G59" s="295"/>
      <c r="H59" s="328"/>
      <c r="I59" s="329"/>
      <c r="J59" s="329"/>
      <c r="K59" s="345"/>
      <c r="L59" s="363"/>
      <c r="M59" s="295"/>
      <c r="N59" s="328"/>
      <c r="O59" s="329"/>
      <c r="P59" s="329"/>
      <c r="Q59" s="363"/>
      <c r="R59" s="363"/>
      <c r="S59" s="295"/>
      <c r="T59" s="328"/>
      <c r="U59" s="329"/>
      <c r="V59" s="329"/>
      <c r="W59" s="363"/>
      <c r="X59" s="363"/>
      <c r="Y59" s="295"/>
      <c r="Z59" s="328"/>
      <c r="AA59" s="329"/>
      <c r="AB59" s="329"/>
      <c r="AC59" s="363"/>
      <c r="AD59" s="363"/>
      <c r="AE59" s="329"/>
    </row>
    <row r="60" spans="3:31" ht="16.2" customHeight="1">
      <c r="C60" s="329"/>
      <c r="D60" s="329"/>
      <c r="E60" s="345"/>
      <c r="F60" s="363"/>
      <c r="G60" s="295"/>
      <c r="H60" s="328"/>
      <c r="I60" s="329"/>
      <c r="J60" s="329"/>
      <c r="K60" s="345"/>
      <c r="L60" s="363"/>
      <c r="M60" s="295"/>
      <c r="N60" s="328"/>
      <c r="O60" s="329"/>
      <c r="P60" s="329"/>
      <c r="Q60" s="363"/>
      <c r="R60" s="363"/>
      <c r="S60" s="295"/>
      <c r="T60" s="328"/>
      <c r="U60" s="329"/>
      <c r="V60" s="329"/>
      <c r="W60" s="363"/>
      <c r="X60" s="363"/>
      <c r="Y60" s="295"/>
      <c r="Z60" s="328"/>
      <c r="AA60" s="329"/>
      <c r="AB60" s="329"/>
      <c r="AC60" s="363"/>
      <c r="AD60" s="363"/>
      <c r="AE60" s="329"/>
    </row>
    <row r="61" spans="3:31" ht="16.2" customHeight="1">
      <c r="C61" s="329"/>
      <c r="D61" s="329"/>
      <c r="E61" s="345"/>
      <c r="F61" s="363"/>
      <c r="G61" s="295"/>
      <c r="H61" s="328"/>
      <c r="I61" s="329"/>
      <c r="J61" s="329"/>
      <c r="K61" s="345"/>
      <c r="L61" s="363"/>
      <c r="M61" s="295"/>
      <c r="N61" s="328"/>
      <c r="O61" s="329"/>
      <c r="P61" s="329"/>
      <c r="Q61" s="363"/>
      <c r="R61" s="363"/>
      <c r="S61" s="295"/>
      <c r="T61" s="328"/>
      <c r="U61" s="329"/>
      <c r="V61" s="329"/>
      <c r="W61" s="363"/>
      <c r="X61" s="363"/>
      <c r="Y61" s="295"/>
      <c r="Z61" s="328"/>
      <c r="AA61" s="329"/>
      <c r="AB61" s="329"/>
      <c r="AC61" s="363"/>
      <c r="AD61" s="363"/>
      <c r="AE61" s="329"/>
    </row>
    <row r="62" spans="3:31" ht="16.2" customHeight="1">
      <c r="C62" s="329"/>
      <c r="D62" s="329"/>
      <c r="E62" s="345"/>
      <c r="F62" s="363"/>
      <c r="G62" s="295"/>
      <c r="H62" s="328"/>
      <c r="I62" s="329"/>
      <c r="J62" s="329"/>
      <c r="K62" s="345"/>
      <c r="L62" s="363"/>
      <c r="M62" s="295"/>
      <c r="N62" s="328"/>
      <c r="O62" s="329"/>
      <c r="P62" s="329"/>
      <c r="Q62" s="363"/>
      <c r="R62" s="363"/>
      <c r="S62" s="295"/>
      <c r="T62" s="328"/>
      <c r="U62" s="329"/>
      <c r="V62" s="329"/>
      <c r="W62" s="363"/>
      <c r="X62" s="363"/>
      <c r="Y62" s="295"/>
      <c r="Z62" s="328"/>
      <c r="AA62" s="329"/>
      <c r="AB62" s="329"/>
      <c r="AC62" s="363"/>
      <c r="AD62" s="363"/>
      <c r="AE62" s="329"/>
    </row>
    <row r="63" spans="3:31" ht="16.2" customHeight="1">
      <c r="C63" s="329"/>
      <c r="D63" s="329"/>
      <c r="E63" s="345"/>
      <c r="F63" s="363"/>
      <c r="G63" s="295"/>
      <c r="H63" s="328"/>
      <c r="I63" s="329"/>
      <c r="J63" s="329"/>
      <c r="K63" s="345"/>
      <c r="L63" s="363"/>
      <c r="M63" s="295"/>
      <c r="N63" s="328"/>
      <c r="O63" s="329"/>
      <c r="P63" s="329"/>
      <c r="Q63" s="363"/>
      <c r="R63" s="363"/>
      <c r="S63" s="295"/>
      <c r="T63" s="328"/>
      <c r="U63" s="329"/>
      <c r="V63" s="329"/>
      <c r="W63" s="363"/>
      <c r="X63" s="363"/>
      <c r="Y63" s="295"/>
      <c r="Z63" s="328"/>
      <c r="AA63" s="329"/>
      <c r="AB63" s="329"/>
      <c r="AC63" s="363"/>
      <c r="AD63" s="363"/>
      <c r="AE63" s="329"/>
    </row>
    <row r="64" spans="3:31" ht="16.2" customHeight="1">
      <c r="C64" s="329"/>
      <c r="D64" s="329"/>
      <c r="E64" s="345"/>
      <c r="F64" s="363"/>
      <c r="G64" s="295"/>
      <c r="H64" s="328"/>
      <c r="I64" s="329"/>
      <c r="J64" s="329"/>
      <c r="K64" s="345"/>
      <c r="L64" s="363"/>
      <c r="M64" s="295"/>
      <c r="N64" s="328"/>
      <c r="O64" s="329"/>
      <c r="P64" s="329"/>
      <c r="Q64" s="363"/>
      <c r="R64" s="363"/>
      <c r="S64" s="295"/>
      <c r="T64" s="328"/>
      <c r="U64" s="329"/>
      <c r="V64" s="329"/>
      <c r="W64" s="363"/>
      <c r="X64" s="363"/>
      <c r="Y64" s="295"/>
      <c r="Z64" s="328"/>
      <c r="AA64" s="329"/>
      <c r="AB64" s="329"/>
      <c r="AC64" s="363"/>
      <c r="AD64" s="363"/>
      <c r="AE64" s="329"/>
    </row>
    <row r="65" spans="3:31" ht="16.2" customHeight="1">
      <c r="C65" s="329"/>
      <c r="D65" s="329"/>
      <c r="E65" s="345"/>
      <c r="F65" s="363"/>
      <c r="G65" s="295"/>
      <c r="H65" s="328"/>
      <c r="I65" s="329"/>
      <c r="J65" s="329"/>
      <c r="K65" s="345"/>
      <c r="L65" s="363"/>
      <c r="M65" s="295"/>
      <c r="N65" s="328"/>
      <c r="O65" s="329"/>
      <c r="P65" s="329"/>
      <c r="Q65" s="363"/>
      <c r="R65" s="363"/>
      <c r="S65" s="295"/>
      <c r="T65" s="328"/>
      <c r="U65" s="329"/>
      <c r="V65" s="329"/>
      <c r="W65" s="363"/>
      <c r="X65" s="363"/>
      <c r="Y65" s="295"/>
      <c r="Z65" s="328"/>
      <c r="AA65" s="329"/>
      <c r="AB65" s="329"/>
      <c r="AC65" s="363"/>
      <c r="AD65" s="363"/>
      <c r="AE65" s="329"/>
    </row>
    <row r="66" spans="3:31" ht="16.2" customHeight="1">
      <c r="C66" s="329"/>
      <c r="D66" s="329"/>
      <c r="E66" s="345"/>
      <c r="F66" s="363"/>
      <c r="G66" s="295"/>
      <c r="H66" s="328"/>
      <c r="I66" s="329"/>
      <c r="J66" s="329"/>
      <c r="K66" s="345"/>
      <c r="L66" s="363"/>
      <c r="M66" s="295"/>
      <c r="N66" s="328"/>
      <c r="O66" s="329"/>
      <c r="P66" s="329"/>
      <c r="Q66" s="363"/>
      <c r="R66" s="363"/>
      <c r="S66" s="295"/>
      <c r="T66" s="328"/>
      <c r="U66" s="329"/>
      <c r="V66" s="329"/>
      <c r="W66" s="363"/>
      <c r="X66" s="363"/>
      <c r="Y66" s="295"/>
      <c r="Z66" s="328"/>
      <c r="AA66" s="329"/>
      <c r="AB66" s="329"/>
      <c r="AC66" s="363"/>
      <c r="AD66" s="363"/>
      <c r="AE66" s="329"/>
    </row>
    <row r="67" spans="3:31" ht="16.2" customHeight="1">
      <c r="C67" s="329"/>
      <c r="D67" s="329"/>
      <c r="E67" s="345"/>
      <c r="F67" s="363"/>
      <c r="G67" s="295"/>
      <c r="H67" s="328"/>
      <c r="I67" s="329"/>
      <c r="J67" s="329"/>
      <c r="K67" s="345"/>
      <c r="L67" s="363"/>
      <c r="M67" s="295"/>
      <c r="N67" s="328"/>
      <c r="O67" s="329"/>
      <c r="P67" s="329"/>
      <c r="Q67" s="363"/>
      <c r="R67" s="363"/>
      <c r="S67" s="295"/>
      <c r="T67" s="328"/>
      <c r="U67" s="329"/>
      <c r="V67" s="329"/>
      <c r="W67" s="363"/>
      <c r="X67" s="363"/>
      <c r="Y67" s="295"/>
      <c r="Z67" s="328"/>
      <c r="AA67" s="329"/>
      <c r="AB67" s="329"/>
      <c r="AC67" s="363"/>
      <c r="AD67" s="363"/>
      <c r="AE67" s="329"/>
    </row>
    <row r="68" spans="3:31" ht="16.2" customHeight="1">
      <c r="C68" s="329"/>
      <c r="D68" s="329"/>
      <c r="E68" s="345"/>
      <c r="F68" s="363"/>
      <c r="G68" s="295"/>
      <c r="H68" s="328"/>
      <c r="I68" s="329"/>
      <c r="J68" s="329"/>
      <c r="K68" s="345"/>
      <c r="L68" s="363"/>
      <c r="M68" s="295"/>
      <c r="N68" s="328"/>
      <c r="O68" s="329"/>
      <c r="P68" s="329"/>
      <c r="Q68" s="363"/>
      <c r="R68" s="363"/>
      <c r="S68" s="295"/>
      <c r="T68" s="328"/>
      <c r="U68" s="329"/>
      <c r="V68" s="329"/>
      <c r="W68" s="363"/>
      <c r="X68" s="363"/>
      <c r="Y68" s="295"/>
      <c r="Z68" s="328"/>
      <c r="AA68" s="329"/>
      <c r="AB68" s="329"/>
      <c r="AC68" s="363"/>
      <c r="AD68" s="363"/>
      <c r="AE68" s="329"/>
    </row>
    <row r="69" spans="3:31" ht="16.2" customHeight="1">
      <c r="C69" s="329"/>
      <c r="D69" s="329"/>
      <c r="E69" s="345"/>
      <c r="F69" s="363"/>
      <c r="G69" s="295"/>
      <c r="H69" s="328"/>
      <c r="I69" s="329"/>
      <c r="J69" s="329"/>
      <c r="K69" s="345"/>
      <c r="L69" s="363"/>
      <c r="M69" s="295"/>
      <c r="N69" s="328"/>
      <c r="O69" s="329"/>
      <c r="P69" s="329"/>
      <c r="Q69" s="363"/>
      <c r="R69" s="363"/>
      <c r="S69" s="295"/>
      <c r="T69" s="328"/>
      <c r="U69" s="329"/>
      <c r="V69" s="329"/>
      <c r="W69" s="363"/>
      <c r="X69" s="363"/>
      <c r="Y69" s="295"/>
      <c r="Z69" s="328"/>
      <c r="AA69" s="329"/>
      <c r="AB69" s="329"/>
      <c r="AC69" s="363"/>
      <c r="AD69" s="363"/>
      <c r="AE69" s="329"/>
    </row>
    <row r="70" spans="3:31" ht="16.2" customHeight="1">
      <c r="C70" s="329"/>
      <c r="D70" s="329"/>
      <c r="E70" s="345"/>
      <c r="F70" s="363"/>
      <c r="G70" s="295"/>
      <c r="H70" s="328"/>
      <c r="I70" s="329"/>
      <c r="J70" s="329"/>
      <c r="K70" s="345"/>
      <c r="L70" s="363"/>
      <c r="M70" s="295"/>
      <c r="N70" s="328"/>
      <c r="O70" s="329"/>
      <c r="P70" s="329"/>
      <c r="Q70" s="363"/>
      <c r="R70" s="363"/>
      <c r="S70" s="295"/>
      <c r="T70" s="328"/>
      <c r="U70" s="329"/>
      <c r="V70" s="329"/>
      <c r="W70" s="363"/>
      <c r="X70" s="363"/>
      <c r="Y70" s="295"/>
      <c r="Z70" s="328"/>
      <c r="AA70" s="329"/>
      <c r="AB70" s="329"/>
      <c r="AC70" s="363"/>
      <c r="AD70" s="363"/>
      <c r="AE70" s="329"/>
    </row>
    <row r="71" spans="3:31" ht="16.2" customHeight="1">
      <c r="C71" s="329"/>
      <c r="D71" s="329"/>
      <c r="E71" s="345"/>
      <c r="F71" s="363"/>
      <c r="G71" s="295"/>
      <c r="H71" s="328"/>
      <c r="I71" s="329"/>
      <c r="J71" s="329"/>
      <c r="K71" s="345"/>
      <c r="L71" s="363"/>
      <c r="M71" s="295"/>
      <c r="N71" s="328"/>
      <c r="O71" s="329"/>
      <c r="P71" s="329"/>
      <c r="Q71" s="363"/>
      <c r="R71" s="363"/>
      <c r="S71" s="295"/>
      <c r="T71" s="328"/>
      <c r="U71" s="329"/>
      <c r="V71" s="329"/>
      <c r="W71" s="363"/>
      <c r="X71" s="363"/>
      <c r="Y71" s="295"/>
      <c r="Z71" s="328"/>
      <c r="AA71" s="329"/>
      <c r="AB71" s="329"/>
      <c r="AC71" s="363"/>
      <c r="AD71" s="363"/>
      <c r="AE71" s="329"/>
    </row>
    <row r="72" spans="3:31" ht="16.2" customHeight="1">
      <c r="C72" s="329"/>
      <c r="D72" s="329"/>
      <c r="E72" s="345"/>
      <c r="F72" s="363"/>
      <c r="G72" s="295"/>
      <c r="H72" s="328"/>
      <c r="I72" s="329"/>
      <c r="J72" s="329"/>
      <c r="K72" s="345"/>
      <c r="L72" s="363"/>
      <c r="M72" s="295"/>
      <c r="N72" s="328"/>
      <c r="O72" s="329"/>
      <c r="P72" s="329"/>
      <c r="Q72" s="363"/>
      <c r="R72" s="363"/>
      <c r="S72" s="295"/>
      <c r="T72" s="328"/>
      <c r="U72" s="329"/>
      <c r="V72" s="329"/>
      <c r="W72" s="363"/>
      <c r="X72" s="363"/>
      <c r="Y72" s="295"/>
      <c r="Z72" s="328"/>
      <c r="AA72" s="329"/>
      <c r="AB72" s="329"/>
      <c r="AC72" s="363"/>
      <c r="AD72" s="363"/>
      <c r="AE72" s="329"/>
    </row>
    <row r="73" spans="3:31" ht="16.2" customHeight="1">
      <c r="C73" s="329"/>
      <c r="D73" s="329"/>
      <c r="E73" s="345"/>
      <c r="F73" s="363"/>
      <c r="G73" s="295"/>
      <c r="H73" s="328"/>
      <c r="I73" s="329"/>
      <c r="J73" s="329"/>
      <c r="K73" s="345"/>
      <c r="L73" s="363"/>
      <c r="M73" s="295"/>
      <c r="N73" s="328"/>
      <c r="O73" s="329"/>
      <c r="P73" s="329"/>
      <c r="Q73" s="363"/>
      <c r="R73" s="363"/>
      <c r="S73" s="295"/>
      <c r="T73" s="328"/>
      <c r="U73" s="329"/>
      <c r="V73" s="329"/>
      <c r="W73" s="363"/>
      <c r="X73" s="363"/>
      <c r="Y73" s="295"/>
      <c r="Z73" s="328"/>
      <c r="AA73" s="329"/>
      <c r="AB73" s="329"/>
      <c r="AC73" s="363"/>
      <c r="AD73" s="363"/>
      <c r="AE73" s="329"/>
    </row>
    <row r="74" spans="3:31" ht="16.2" customHeight="1">
      <c r="C74" s="329"/>
      <c r="D74" s="329"/>
      <c r="E74" s="345"/>
      <c r="F74" s="363"/>
      <c r="G74" s="295"/>
      <c r="H74" s="328"/>
      <c r="I74" s="329"/>
      <c r="J74" s="329"/>
      <c r="K74" s="345"/>
      <c r="L74" s="363"/>
      <c r="M74" s="295"/>
      <c r="N74" s="328"/>
      <c r="O74" s="329"/>
      <c r="P74" s="329"/>
      <c r="Q74" s="363"/>
      <c r="R74" s="363"/>
      <c r="S74" s="295"/>
      <c r="T74" s="328"/>
      <c r="U74" s="329"/>
      <c r="V74" s="329"/>
      <c r="W74" s="363"/>
      <c r="X74" s="363"/>
      <c r="Y74" s="295"/>
      <c r="Z74" s="328"/>
      <c r="AA74" s="329"/>
      <c r="AB74" s="329"/>
      <c r="AC74" s="363"/>
      <c r="AD74" s="363"/>
      <c r="AE74" s="329"/>
    </row>
    <row r="75" spans="3:31" ht="16.2" customHeight="1">
      <c r="C75" s="329"/>
      <c r="D75" s="329"/>
      <c r="E75" s="345"/>
      <c r="F75" s="363"/>
      <c r="G75" s="295"/>
      <c r="H75" s="328"/>
      <c r="I75" s="329"/>
      <c r="J75" s="329"/>
      <c r="K75" s="345"/>
      <c r="L75" s="363"/>
      <c r="M75" s="295"/>
      <c r="N75" s="328"/>
      <c r="O75" s="329"/>
      <c r="P75" s="329"/>
      <c r="Q75" s="363"/>
      <c r="R75" s="363"/>
      <c r="S75" s="295"/>
      <c r="T75" s="328"/>
      <c r="U75" s="329"/>
      <c r="V75" s="329"/>
      <c r="W75" s="363"/>
      <c r="X75" s="363"/>
      <c r="Y75" s="295"/>
      <c r="Z75" s="328"/>
      <c r="AA75" s="329"/>
      <c r="AB75" s="329"/>
      <c r="AC75" s="363"/>
      <c r="AD75" s="363"/>
      <c r="AE75" s="329"/>
    </row>
    <row r="76" spans="3:31" ht="16.2" customHeight="1">
      <c r="C76" s="329"/>
      <c r="D76" s="329"/>
      <c r="E76" s="345"/>
      <c r="F76" s="363"/>
      <c r="G76" s="295"/>
      <c r="H76" s="328"/>
      <c r="I76" s="329"/>
      <c r="J76" s="329"/>
      <c r="K76" s="345"/>
      <c r="L76" s="363"/>
      <c r="M76" s="295"/>
      <c r="N76" s="328"/>
      <c r="O76" s="329"/>
      <c r="P76" s="329"/>
      <c r="Q76" s="363"/>
      <c r="R76" s="363"/>
      <c r="S76" s="295"/>
      <c r="T76" s="328"/>
      <c r="U76" s="329"/>
      <c r="V76" s="329"/>
      <c r="W76" s="363"/>
      <c r="X76" s="363"/>
      <c r="Y76" s="295"/>
      <c r="Z76" s="328"/>
      <c r="AA76" s="329"/>
      <c r="AB76" s="329"/>
      <c r="AC76" s="363"/>
      <c r="AD76" s="363"/>
      <c r="AE76" s="329"/>
    </row>
    <row r="77" spans="3:31" ht="16.2" customHeight="1">
      <c r="C77" s="329"/>
      <c r="D77" s="329"/>
      <c r="E77" s="345"/>
      <c r="F77" s="363"/>
      <c r="G77" s="295"/>
      <c r="H77" s="328"/>
      <c r="I77" s="329"/>
      <c r="J77" s="329"/>
      <c r="K77" s="345"/>
      <c r="L77" s="363"/>
      <c r="M77" s="295"/>
      <c r="N77" s="328"/>
      <c r="O77" s="329"/>
      <c r="P77" s="329"/>
      <c r="Q77" s="363"/>
      <c r="R77" s="363"/>
      <c r="S77" s="295"/>
      <c r="T77" s="328"/>
      <c r="U77" s="329"/>
      <c r="V77" s="329"/>
      <c r="W77" s="363"/>
      <c r="X77" s="363"/>
      <c r="Y77" s="295"/>
      <c r="Z77" s="328"/>
      <c r="AA77" s="329"/>
      <c r="AB77" s="329"/>
      <c r="AC77" s="363"/>
      <c r="AD77" s="363"/>
      <c r="AE77" s="329"/>
    </row>
    <row r="78" spans="3:31" ht="16.2" customHeight="1">
      <c r="C78" s="329"/>
      <c r="D78" s="329"/>
      <c r="E78" s="345"/>
      <c r="F78" s="363"/>
      <c r="G78" s="295"/>
      <c r="H78" s="328"/>
      <c r="I78" s="329"/>
      <c r="J78" s="329"/>
      <c r="K78" s="345"/>
      <c r="L78" s="363"/>
      <c r="M78" s="295"/>
      <c r="N78" s="328"/>
      <c r="O78" s="329"/>
      <c r="P78" s="329"/>
      <c r="Q78" s="363"/>
      <c r="R78" s="363"/>
      <c r="S78" s="295"/>
      <c r="T78" s="328"/>
      <c r="U78" s="329"/>
      <c r="V78" s="329"/>
      <c r="W78" s="363"/>
      <c r="X78" s="363"/>
      <c r="Y78" s="295"/>
      <c r="Z78" s="328"/>
      <c r="AA78" s="329"/>
      <c r="AB78" s="329"/>
      <c r="AC78" s="363"/>
      <c r="AD78" s="363"/>
      <c r="AE78" s="329"/>
    </row>
    <row r="79" spans="3:31" ht="16.2" customHeight="1">
      <c r="C79" s="329"/>
      <c r="D79" s="329"/>
      <c r="E79" s="345"/>
      <c r="F79" s="363"/>
      <c r="G79" s="295"/>
      <c r="H79" s="328"/>
      <c r="I79" s="329"/>
      <c r="J79" s="329"/>
      <c r="K79" s="345"/>
      <c r="L79" s="363"/>
      <c r="M79" s="295"/>
      <c r="N79" s="328"/>
      <c r="O79" s="329"/>
      <c r="P79" s="329"/>
      <c r="Q79" s="363"/>
      <c r="R79" s="363"/>
      <c r="S79" s="295"/>
      <c r="T79" s="328"/>
      <c r="U79" s="329"/>
      <c r="V79" s="329"/>
      <c r="W79" s="363"/>
      <c r="X79" s="363"/>
      <c r="Y79" s="295"/>
      <c r="Z79" s="328"/>
      <c r="AA79" s="329"/>
      <c r="AB79" s="329"/>
      <c r="AC79" s="363"/>
      <c r="AD79" s="363"/>
      <c r="AE79" s="329"/>
    </row>
    <row r="80" spans="3:31" ht="16.2" customHeight="1">
      <c r="C80" s="329"/>
      <c r="D80" s="329"/>
      <c r="E80" s="345"/>
      <c r="F80" s="363"/>
      <c r="G80" s="295"/>
      <c r="H80" s="328"/>
      <c r="I80" s="329"/>
      <c r="J80" s="329"/>
      <c r="K80" s="345"/>
      <c r="L80" s="363"/>
      <c r="M80" s="295"/>
      <c r="N80" s="328"/>
      <c r="O80" s="329"/>
      <c r="P80" s="329"/>
      <c r="Q80" s="363"/>
      <c r="R80" s="363"/>
      <c r="S80" s="295"/>
      <c r="T80" s="328"/>
      <c r="U80" s="329"/>
      <c r="V80" s="329"/>
      <c r="W80" s="363"/>
      <c r="X80" s="363"/>
      <c r="Y80" s="295"/>
      <c r="Z80" s="328"/>
      <c r="AA80" s="329"/>
      <c r="AB80" s="329"/>
      <c r="AC80" s="363"/>
      <c r="AD80" s="363"/>
      <c r="AE80" s="329"/>
    </row>
    <row r="81" spans="3:31" ht="16.2" customHeight="1">
      <c r="C81" s="329"/>
      <c r="D81" s="329"/>
      <c r="E81" s="345"/>
      <c r="F81" s="363"/>
      <c r="G81" s="295"/>
      <c r="H81" s="328"/>
      <c r="I81" s="329"/>
      <c r="J81" s="329"/>
      <c r="K81" s="345"/>
      <c r="L81" s="363"/>
      <c r="M81" s="295"/>
      <c r="N81" s="328"/>
      <c r="O81" s="329"/>
      <c r="P81" s="329"/>
      <c r="Q81" s="363"/>
      <c r="R81" s="363"/>
      <c r="S81" s="295"/>
      <c r="T81" s="328"/>
      <c r="U81" s="329"/>
      <c r="V81" s="329"/>
      <c r="W81" s="363"/>
      <c r="X81" s="363"/>
      <c r="Y81" s="295"/>
      <c r="Z81" s="328"/>
      <c r="AA81" s="329"/>
      <c r="AB81" s="329"/>
      <c r="AC81" s="363"/>
      <c r="AD81" s="363"/>
      <c r="AE81" s="329"/>
    </row>
    <row r="82" spans="3:31" ht="16.2" customHeight="1">
      <c r="C82" s="329"/>
      <c r="D82" s="329"/>
      <c r="E82" s="345"/>
      <c r="F82" s="363"/>
      <c r="G82" s="295"/>
      <c r="H82" s="328"/>
      <c r="I82" s="329"/>
      <c r="J82" s="329"/>
      <c r="K82" s="345"/>
      <c r="L82" s="363"/>
      <c r="M82" s="295"/>
      <c r="N82" s="328"/>
      <c r="O82" s="329"/>
      <c r="P82" s="329"/>
      <c r="Q82" s="363"/>
      <c r="R82" s="363"/>
      <c r="S82" s="295"/>
      <c r="T82" s="328"/>
      <c r="U82" s="329"/>
      <c r="V82" s="329"/>
      <c r="W82" s="363"/>
      <c r="X82" s="363"/>
      <c r="Y82" s="295"/>
      <c r="Z82" s="328"/>
      <c r="AA82" s="329"/>
      <c r="AB82" s="329"/>
      <c r="AC82" s="363"/>
      <c r="AD82" s="363"/>
      <c r="AE82" s="329"/>
    </row>
    <row r="83" spans="3:31" ht="16.2" customHeight="1">
      <c r="C83" s="329"/>
      <c r="D83" s="329"/>
      <c r="E83" s="345"/>
      <c r="F83" s="363"/>
      <c r="G83" s="295"/>
      <c r="H83" s="328"/>
      <c r="I83" s="329"/>
      <c r="J83" s="329"/>
      <c r="K83" s="345"/>
      <c r="L83" s="363"/>
      <c r="M83" s="295"/>
      <c r="N83" s="328"/>
      <c r="O83" s="329"/>
      <c r="P83" s="329"/>
      <c r="Q83" s="363"/>
      <c r="R83" s="363"/>
      <c r="S83" s="295"/>
      <c r="T83" s="328"/>
      <c r="U83" s="329"/>
      <c r="V83" s="329"/>
      <c r="W83" s="363"/>
      <c r="X83" s="363"/>
      <c r="Y83" s="295"/>
      <c r="Z83" s="328"/>
      <c r="AA83" s="329"/>
      <c r="AB83" s="329"/>
      <c r="AC83" s="363"/>
      <c r="AD83" s="363"/>
      <c r="AE83" s="329"/>
    </row>
    <row r="84" spans="3:31" ht="16.2" customHeight="1">
      <c r="C84" s="329"/>
      <c r="D84" s="329"/>
      <c r="E84" s="345"/>
      <c r="F84" s="363"/>
      <c r="G84" s="295"/>
      <c r="H84" s="328"/>
      <c r="I84" s="329"/>
      <c r="J84" s="329"/>
      <c r="K84" s="345"/>
      <c r="L84" s="363"/>
      <c r="M84" s="295"/>
      <c r="N84" s="328"/>
      <c r="O84" s="329"/>
      <c r="P84" s="329"/>
      <c r="Q84" s="363"/>
      <c r="R84" s="363"/>
      <c r="S84" s="295"/>
      <c r="T84" s="328"/>
      <c r="U84" s="329"/>
      <c r="V84" s="329"/>
      <c r="W84" s="363"/>
      <c r="X84" s="363"/>
      <c r="Y84" s="295"/>
      <c r="Z84" s="328"/>
      <c r="AA84" s="329"/>
      <c r="AB84" s="329"/>
      <c r="AC84" s="363"/>
      <c r="AD84" s="363"/>
      <c r="AE84" s="329"/>
    </row>
    <row r="85" spans="3:31" ht="16.2" customHeight="1">
      <c r="C85" s="329"/>
      <c r="D85" s="329"/>
      <c r="E85" s="345"/>
      <c r="F85" s="363"/>
      <c r="G85" s="295"/>
      <c r="H85" s="328"/>
      <c r="I85" s="329"/>
      <c r="J85" s="329"/>
      <c r="K85" s="345"/>
      <c r="L85" s="363"/>
      <c r="M85" s="295"/>
      <c r="N85" s="328"/>
      <c r="O85" s="329"/>
      <c r="P85" s="329"/>
      <c r="Q85" s="363"/>
      <c r="R85" s="363"/>
      <c r="S85" s="295"/>
      <c r="T85" s="328"/>
      <c r="U85" s="329"/>
      <c r="V85" s="329"/>
      <c r="W85" s="363"/>
      <c r="X85" s="363"/>
      <c r="Y85" s="295"/>
      <c r="Z85" s="328"/>
      <c r="AA85" s="329"/>
      <c r="AB85" s="329"/>
      <c r="AC85" s="363"/>
      <c r="AD85" s="363"/>
      <c r="AE85" s="329"/>
    </row>
    <row r="86" spans="3:31" ht="16.2" customHeight="1">
      <c r="C86" s="329"/>
      <c r="D86" s="329"/>
      <c r="E86" s="345"/>
      <c r="F86" s="363"/>
      <c r="G86" s="295"/>
      <c r="H86" s="328"/>
      <c r="I86" s="329"/>
      <c r="J86" s="329"/>
      <c r="K86" s="345"/>
      <c r="L86" s="363"/>
      <c r="M86" s="295"/>
      <c r="N86" s="328"/>
      <c r="O86" s="329"/>
      <c r="P86" s="329"/>
      <c r="Q86" s="363"/>
      <c r="R86" s="363"/>
      <c r="S86" s="295"/>
      <c r="T86" s="328"/>
      <c r="U86" s="329"/>
      <c r="V86" s="329"/>
      <c r="W86" s="363"/>
      <c r="X86" s="363"/>
      <c r="Y86" s="295"/>
      <c r="Z86" s="328"/>
      <c r="AA86" s="329"/>
      <c r="AB86" s="329"/>
      <c r="AC86" s="363"/>
      <c r="AD86" s="363"/>
      <c r="AE86" s="329"/>
    </row>
    <row r="87" spans="3:31" ht="16.2" customHeight="1">
      <c r="C87" s="329"/>
      <c r="D87" s="329"/>
      <c r="E87" s="345"/>
      <c r="F87" s="363"/>
      <c r="G87" s="295"/>
      <c r="H87" s="328"/>
      <c r="I87" s="329"/>
      <c r="J87" s="329"/>
      <c r="K87" s="345"/>
      <c r="L87" s="363"/>
      <c r="M87" s="295"/>
      <c r="N87" s="328"/>
      <c r="O87" s="329"/>
      <c r="P87" s="329"/>
      <c r="Q87" s="363"/>
      <c r="R87" s="363"/>
      <c r="S87" s="295"/>
      <c r="T87" s="328"/>
      <c r="U87" s="329"/>
      <c r="V87" s="329"/>
      <c r="W87" s="363"/>
      <c r="X87" s="363"/>
      <c r="Y87" s="295"/>
      <c r="Z87" s="328"/>
      <c r="AA87" s="329"/>
      <c r="AB87" s="329"/>
      <c r="AC87" s="363"/>
      <c r="AD87" s="363"/>
      <c r="AE87" s="329"/>
    </row>
    <row r="88" spans="3:31" ht="16.2" customHeight="1">
      <c r="C88" s="329"/>
      <c r="D88" s="329"/>
      <c r="E88" s="345"/>
      <c r="F88" s="363"/>
      <c r="G88" s="295"/>
      <c r="H88" s="328"/>
      <c r="I88" s="329"/>
      <c r="J88" s="329"/>
      <c r="K88" s="345"/>
      <c r="L88" s="363"/>
      <c r="M88" s="295"/>
      <c r="N88" s="328"/>
      <c r="O88" s="329"/>
      <c r="P88" s="329"/>
      <c r="Q88" s="363"/>
      <c r="R88" s="363"/>
      <c r="S88" s="295"/>
      <c r="T88" s="328"/>
      <c r="U88" s="329"/>
      <c r="V88" s="329"/>
      <c r="W88" s="363"/>
      <c r="X88" s="363"/>
      <c r="Y88" s="295"/>
      <c r="Z88" s="328"/>
      <c r="AA88" s="329"/>
      <c r="AB88" s="329"/>
      <c r="AC88" s="363"/>
      <c r="AD88" s="363"/>
      <c r="AE88" s="329"/>
    </row>
    <row r="89" spans="3:31" ht="16.2" customHeight="1">
      <c r="C89" s="329"/>
      <c r="D89" s="329"/>
      <c r="E89" s="345"/>
      <c r="F89" s="363"/>
      <c r="G89" s="295"/>
      <c r="H89" s="328"/>
      <c r="I89" s="329"/>
      <c r="J89" s="329"/>
      <c r="K89" s="345"/>
      <c r="L89" s="363"/>
      <c r="M89" s="295"/>
      <c r="N89" s="328"/>
      <c r="O89" s="329"/>
      <c r="P89" s="329"/>
      <c r="Q89" s="363"/>
      <c r="R89" s="363"/>
      <c r="S89" s="295"/>
      <c r="T89" s="328"/>
      <c r="U89" s="329"/>
      <c r="V89" s="329"/>
      <c r="W89" s="363"/>
      <c r="X89" s="363"/>
      <c r="Y89" s="295"/>
      <c r="Z89" s="328"/>
      <c r="AA89" s="329"/>
      <c r="AB89" s="329"/>
      <c r="AC89" s="363"/>
      <c r="AD89" s="363"/>
      <c r="AE89" s="329"/>
    </row>
    <row r="90" spans="3:31" ht="16.2" customHeight="1">
      <c r="C90" s="329"/>
      <c r="D90" s="329"/>
      <c r="E90" s="345"/>
      <c r="F90" s="363"/>
      <c r="G90" s="295"/>
      <c r="H90" s="328"/>
      <c r="I90" s="329"/>
      <c r="J90" s="329"/>
      <c r="K90" s="345"/>
      <c r="L90" s="363"/>
      <c r="M90" s="295"/>
      <c r="N90" s="328"/>
      <c r="O90" s="329"/>
      <c r="P90" s="329"/>
      <c r="Q90" s="363"/>
      <c r="R90" s="363"/>
      <c r="S90" s="295"/>
      <c r="T90" s="328"/>
      <c r="U90" s="329"/>
      <c r="V90" s="329"/>
      <c r="W90" s="363"/>
      <c r="X90" s="363"/>
      <c r="Y90" s="295"/>
      <c r="Z90" s="328"/>
      <c r="AA90" s="329"/>
      <c r="AB90" s="329"/>
      <c r="AC90" s="363"/>
      <c r="AD90" s="363"/>
      <c r="AE90" s="329"/>
    </row>
    <row r="91" spans="3:31" ht="16.2" customHeight="1">
      <c r="C91" s="329"/>
      <c r="D91" s="329"/>
      <c r="E91" s="345"/>
      <c r="F91" s="363"/>
      <c r="G91" s="295"/>
      <c r="H91" s="328"/>
      <c r="I91" s="329"/>
      <c r="J91" s="329"/>
      <c r="K91" s="345"/>
      <c r="L91" s="363"/>
      <c r="M91" s="295"/>
      <c r="N91" s="328"/>
      <c r="O91" s="329"/>
      <c r="P91" s="329"/>
      <c r="Q91" s="363"/>
      <c r="R91" s="363"/>
      <c r="S91" s="295"/>
      <c r="T91" s="328"/>
      <c r="U91" s="329"/>
      <c r="V91" s="329"/>
      <c r="W91" s="363"/>
      <c r="X91" s="363"/>
      <c r="Y91" s="295"/>
      <c r="Z91" s="328"/>
      <c r="AA91" s="329"/>
      <c r="AB91" s="329"/>
      <c r="AC91" s="363"/>
      <c r="AD91" s="363"/>
      <c r="AE91" s="329"/>
    </row>
    <row r="92" spans="3:31" ht="16.2" customHeight="1">
      <c r="C92" s="329"/>
      <c r="D92" s="329"/>
      <c r="E92" s="345"/>
      <c r="F92" s="363"/>
      <c r="G92" s="295"/>
      <c r="H92" s="328"/>
      <c r="I92" s="329"/>
      <c r="J92" s="329"/>
      <c r="K92" s="345"/>
      <c r="L92" s="363"/>
      <c r="M92" s="295"/>
      <c r="N92" s="328"/>
      <c r="O92" s="329"/>
      <c r="P92" s="329"/>
      <c r="Q92" s="363"/>
      <c r="R92" s="363"/>
      <c r="S92" s="295"/>
      <c r="T92" s="328"/>
      <c r="U92" s="329"/>
      <c r="V92" s="329"/>
      <c r="W92" s="363"/>
      <c r="X92" s="363"/>
      <c r="Y92" s="295"/>
      <c r="Z92" s="328"/>
      <c r="AA92" s="329"/>
      <c r="AB92" s="329"/>
      <c r="AC92" s="363"/>
      <c r="AD92" s="363"/>
      <c r="AE92" s="329"/>
    </row>
    <row r="93" spans="3:31" ht="16.2" customHeight="1">
      <c r="C93" s="329"/>
      <c r="D93" s="329"/>
      <c r="E93" s="345"/>
      <c r="F93" s="363"/>
      <c r="G93" s="295"/>
      <c r="H93" s="328"/>
      <c r="I93" s="329"/>
      <c r="J93" s="329"/>
      <c r="K93" s="345"/>
      <c r="L93" s="363"/>
      <c r="M93" s="295"/>
      <c r="N93" s="328"/>
      <c r="O93" s="329"/>
      <c r="P93" s="329"/>
      <c r="Q93" s="363"/>
      <c r="R93" s="363"/>
      <c r="S93" s="295"/>
      <c r="T93" s="328"/>
      <c r="U93" s="329"/>
      <c r="V93" s="329"/>
      <c r="W93" s="363"/>
      <c r="X93" s="363"/>
      <c r="Y93" s="295"/>
      <c r="Z93" s="328"/>
      <c r="AA93" s="329"/>
      <c r="AB93" s="329"/>
      <c r="AC93" s="363"/>
      <c r="AD93" s="363"/>
      <c r="AE93" s="329"/>
    </row>
    <row r="94" spans="3:31" ht="16.2" customHeight="1">
      <c r="C94" s="329"/>
      <c r="D94" s="329"/>
      <c r="E94" s="345"/>
      <c r="F94" s="363"/>
      <c r="G94" s="295"/>
      <c r="H94" s="328"/>
      <c r="I94" s="329"/>
      <c r="J94" s="329"/>
      <c r="K94" s="345"/>
      <c r="L94" s="363"/>
      <c r="M94" s="295"/>
      <c r="N94" s="328"/>
      <c r="O94" s="329"/>
      <c r="P94" s="329"/>
      <c r="Q94" s="363"/>
      <c r="R94" s="363"/>
      <c r="S94" s="295"/>
      <c r="T94" s="328"/>
      <c r="U94" s="329"/>
      <c r="V94" s="329"/>
      <c r="W94" s="363"/>
      <c r="X94" s="363"/>
      <c r="Y94" s="295"/>
      <c r="Z94" s="328"/>
      <c r="AA94" s="329"/>
      <c r="AB94" s="329"/>
      <c r="AC94" s="363"/>
      <c r="AD94" s="363"/>
      <c r="AE94" s="329"/>
    </row>
    <row r="95" spans="3:31" ht="16.2" customHeight="1">
      <c r="C95" s="329"/>
      <c r="D95" s="329"/>
      <c r="E95" s="345"/>
      <c r="F95" s="363"/>
      <c r="G95" s="295"/>
      <c r="H95" s="328"/>
      <c r="I95" s="329"/>
      <c r="J95" s="329"/>
      <c r="K95" s="345"/>
      <c r="L95" s="363"/>
      <c r="M95" s="295"/>
      <c r="N95" s="328"/>
      <c r="O95" s="329"/>
      <c r="P95" s="329"/>
      <c r="Q95" s="363"/>
      <c r="R95" s="363"/>
      <c r="S95" s="295"/>
      <c r="T95" s="328"/>
      <c r="U95" s="329"/>
      <c r="V95" s="329"/>
      <c r="W95" s="363"/>
      <c r="X95" s="363"/>
      <c r="Y95" s="295"/>
      <c r="Z95" s="328"/>
      <c r="AA95" s="329"/>
      <c r="AB95" s="329"/>
      <c r="AC95" s="363"/>
      <c r="AD95" s="363"/>
      <c r="AE95" s="329"/>
    </row>
    <row r="96" spans="3:31" ht="16.2" customHeight="1">
      <c r="C96" s="329"/>
      <c r="D96" s="329"/>
      <c r="E96" s="345"/>
      <c r="F96" s="363"/>
      <c r="G96" s="295"/>
      <c r="H96" s="328"/>
      <c r="I96" s="329"/>
      <c r="J96" s="329"/>
      <c r="K96" s="345"/>
      <c r="L96" s="363"/>
      <c r="M96" s="295"/>
      <c r="N96" s="328"/>
      <c r="O96" s="329"/>
      <c r="P96" s="329"/>
      <c r="Q96" s="363"/>
      <c r="R96" s="363"/>
      <c r="S96" s="295"/>
      <c r="T96" s="328"/>
      <c r="U96" s="329"/>
      <c r="V96" s="329"/>
      <c r="W96" s="363"/>
      <c r="X96" s="363"/>
      <c r="Y96" s="295"/>
      <c r="Z96" s="328"/>
      <c r="AA96" s="329"/>
      <c r="AB96" s="329"/>
      <c r="AC96" s="363"/>
      <c r="AD96" s="363"/>
      <c r="AE96" s="329"/>
    </row>
    <row r="97" spans="3:31" ht="16.2" customHeight="1">
      <c r="C97" s="329"/>
      <c r="D97" s="329"/>
      <c r="E97" s="345"/>
      <c r="F97" s="363"/>
      <c r="G97" s="295"/>
      <c r="H97" s="328"/>
      <c r="I97" s="329"/>
      <c r="J97" s="329"/>
      <c r="K97" s="345"/>
      <c r="L97" s="363"/>
      <c r="M97" s="295"/>
      <c r="N97" s="328"/>
      <c r="O97" s="329"/>
      <c r="P97" s="329"/>
      <c r="Q97" s="363"/>
      <c r="R97" s="363"/>
      <c r="S97" s="295"/>
      <c r="T97" s="328"/>
      <c r="U97" s="329"/>
      <c r="V97" s="329"/>
      <c r="W97" s="363"/>
      <c r="X97" s="363"/>
      <c r="Y97" s="295"/>
      <c r="Z97" s="328"/>
      <c r="AA97" s="329"/>
      <c r="AB97" s="329"/>
      <c r="AC97" s="363"/>
      <c r="AD97" s="363"/>
      <c r="AE97" s="329"/>
    </row>
    <row r="98" spans="3:31" ht="16.2" customHeight="1">
      <c r="C98" s="329"/>
      <c r="D98" s="329"/>
      <c r="E98" s="345"/>
      <c r="F98" s="363"/>
      <c r="G98" s="295"/>
      <c r="H98" s="328"/>
      <c r="I98" s="329"/>
      <c r="J98" s="329"/>
      <c r="K98" s="345"/>
      <c r="L98" s="363"/>
      <c r="M98" s="295"/>
      <c r="N98" s="328"/>
      <c r="O98" s="329"/>
      <c r="P98" s="329"/>
      <c r="Q98" s="363"/>
      <c r="R98" s="363"/>
      <c r="S98" s="295"/>
      <c r="T98" s="328"/>
      <c r="U98" s="329"/>
      <c r="V98" s="329"/>
      <c r="W98" s="363"/>
      <c r="X98" s="363"/>
      <c r="Y98" s="295"/>
      <c r="Z98" s="328"/>
      <c r="AA98" s="329"/>
      <c r="AB98" s="329"/>
      <c r="AC98" s="363"/>
      <c r="AD98" s="363"/>
      <c r="AE98" s="329"/>
    </row>
    <row r="99" spans="3:31" ht="16.2" customHeight="1">
      <c r="C99" s="329"/>
      <c r="D99" s="329"/>
      <c r="E99" s="345"/>
      <c r="F99" s="363"/>
      <c r="G99" s="295"/>
      <c r="H99" s="328"/>
      <c r="I99" s="329"/>
      <c r="J99" s="329"/>
      <c r="K99" s="345"/>
      <c r="L99" s="363"/>
      <c r="M99" s="295"/>
      <c r="N99" s="328"/>
      <c r="O99" s="329"/>
      <c r="P99" s="329"/>
      <c r="Q99" s="363"/>
      <c r="R99" s="363"/>
      <c r="S99" s="295"/>
      <c r="T99" s="328"/>
      <c r="U99" s="329"/>
      <c r="V99" s="329"/>
      <c r="W99" s="363"/>
      <c r="X99" s="363"/>
      <c r="Y99" s="295"/>
      <c r="Z99" s="328"/>
      <c r="AA99" s="329"/>
      <c r="AB99" s="329"/>
      <c r="AC99" s="363"/>
      <c r="AD99" s="363"/>
      <c r="AE99" s="329"/>
    </row>
    <row r="100" spans="3:31" ht="16.2" customHeight="1">
      <c r="C100" s="329"/>
      <c r="D100" s="329"/>
      <c r="E100" s="345"/>
      <c r="F100" s="363"/>
      <c r="G100" s="295"/>
      <c r="H100" s="328"/>
      <c r="I100" s="329"/>
      <c r="J100" s="329"/>
      <c r="K100" s="345"/>
      <c r="L100" s="363"/>
      <c r="M100" s="295"/>
      <c r="N100" s="328"/>
      <c r="O100" s="329"/>
      <c r="P100" s="329"/>
      <c r="Q100" s="363"/>
      <c r="R100" s="363"/>
      <c r="S100" s="295"/>
      <c r="T100" s="328"/>
      <c r="U100" s="329"/>
      <c r="V100" s="329"/>
      <c r="W100" s="363"/>
      <c r="X100" s="363"/>
      <c r="Y100" s="295"/>
      <c r="Z100" s="328"/>
      <c r="AA100" s="329"/>
      <c r="AB100" s="329"/>
      <c r="AC100" s="363"/>
      <c r="AD100" s="363"/>
      <c r="AE100" s="329"/>
    </row>
    <row r="101" spans="3:31" ht="16.2" customHeight="1">
      <c r="C101" s="329"/>
      <c r="D101" s="329"/>
      <c r="E101" s="345"/>
      <c r="F101" s="363"/>
      <c r="G101" s="295"/>
      <c r="H101" s="328"/>
      <c r="I101" s="329"/>
      <c r="J101" s="329"/>
      <c r="K101" s="345"/>
      <c r="L101" s="363"/>
      <c r="M101" s="295"/>
      <c r="N101" s="328"/>
      <c r="O101" s="329"/>
      <c r="P101" s="329"/>
      <c r="Q101" s="363"/>
      <c r="R101" s="363"/>
      <c r="S101" s="295"/>
      <c r="T101" s="328"/>
      <c r="U101" s="329"/>
      <c r="V101" s="329"/>
      <c r="W101" s="363"/>
      <c r="X101" s="363"/>
      <c r="Y101" s="295"/>
      <c r="Z101" s="328"/>
      <c r="AA101" s="329"/>
      <c r="AB101" s="329"/>
      <c r="AC101" s="363"/>
      <c r="AD101" s="363"/>
      <c r="AE101" s="329"/>
    </row>
    <row r="102" spans="3:31" ht="16.2" customHeight="1">
      <c r="C102" s="329"/>
      <c r="D102" s="329"/>
      <c r="E102" s="345"/>
      <c r="F102" s="363"/>
      <c r="G102" s="295"/>
      <c r="H102" s="328"/>
      <c r="I102" s="329"/>
      <c r="J102" s="329"/>
      <c r="K102" s="345"/>
      <c r="L102" s="363"/>
      <c r="M102" s="295"/>
      <c r="N102" s="328"/>
      <c r="O102" s="329"/>
      <c r="P102" s="329"/>
      <c r="Q102" s="363"/>
      <c r="R102" s="363"/>
      <c r="S102" s="295"/>
      <c r="T102" s="328"/>
      <c r="U102" s="329"/>
      <c r="V102" s="329"/>
      <c r="W102" s="363"/>
      <c r="X102" s="363"/>
      <c r="Y102" s="295"/>
      <c r="Z102" s="328"/>
      <c r="AA102" s="329"/>
      <c r="AB102" s="329"/>
      <c r="AC102" s="363"/>
      <c r="AD102" s="363"/>
      <c r="AE102" s="329"/>
    </row>
    <row r="103" spans="3:31" ht="16.2" customHeight="1">
      <c r="C103" s="329"/>
      <c r="D103" s="329"/>
      <c r="E103" s="345"/>
      <c r="F103" s="363"/>
      <c r="G103" s="295"/>
      <c r="H103" s="328"/>
      <c r="I103" s="329"/>
      <c r="J103" s="329"/>
      <c r="K103" s="345"/>
      <c r="L103" s="363"/>
      <c r="M103" s="295"/>
      <c r="N103" s="328"/>
      <c r="O103" s="329"/>
      <c r="P103" s="329"/>
      <c r="Q103" s="363"/>
      <c r="R103" s="363"/>
      <c r="S103" s="295"/>
      <c r="T103" s="328"/>
      <c r="U103" s="329"/>
      <c r="V103" s="329"/>
      <c r="W103" s="363"/>
      <c r="X103" s="363"/>
      <c r="Y103" s="295"/>
      <c r="Z103" s="328"/>
      <c r="AA103" s="329"/>
      <c r="AB103" s="329"/>
      <c r="AC103" s="363"/>
      <c r="AD103" s="363"/>
      <c r="AE103" s="329"/>
    </row>
    <row r="104" spans="3:31" ht="16.2" customHeight="1">
      <c r="C104" s="329"/>
      <c r="D104" s="329"/>
      <c r="E104" s="345"/>
      <c r="F104" s="363"/>
      <c r="G104" s="295"/>
      <c r="H104" s="328"/>
      <c r="I104" s="329"/>
      <c r="J104" s="329"/>
      <c r="K104" s="345"/>
      <c r="L104" s="363"/>
      <c r="M104" s="295"/>
      <c r="N104" s="328"/>
      <c r="O104" s="329"/>
      <c r="P104" s="329"/>
      <c r="Q104" s="363"/>
      <c r="R104" s="363"/>
      <c r="S104" s="295"/>
      <c r="T104" s="328"/>
      <c r="U104" s="329"/>
      <c r="V104" s="329"/>
      <c r="W104" s="363"/>
      <c r="X104" s="363"/>
      <c r="Y104" s="295"/>
      <c r="Z104" s="328"/>
      <c r="AA104" s="329"/>
      <c r="AB104" s="329"/>
      <c r="AC104" s="363"/>
      <c r="AD104" s="363"/>
      <c r="AE104" s="329"/>
    </row>
    <row r="105" spans="3:31" ht="16.2" customHeight="1">
      <c r="C105" s="329"/>
      <c r="D105" s="329"/>
      <c r="E105" s="345"/>
      <c r="F105" s="363"/>
      <c r="G105" s="295"/>
      <c r="H105" s="328"/>
      <c r="I105" s="329"/>
      <c r="J105" s="329"/>
      <c r="K105" s="345"/>
      <c r="L105" s="363"/>
      <c r="M105" s="295"/>
      <c r="N105" s="328"/>
      <c r="O105" s="329"/>
      <c r="P105" s="329"/>
      <c r="Q105" s="363"/>
      <c r="R105" s="363"/>
      <c r="S105" s="295"/>
      <c r="T105" s="328"/>
      <c r="U105" s="329"/>
      <c r="V105" s="329"/>
      <c r="W105" s="363"/>
      <c r="X105" s="363"/>
      <c r="Y105" s="295"/>
      <c r="Z105" s="328"/>
      <c r="AA105" s="329"/>
      <c r="AB105" s="329"/>
      <c r="AC105" s="363"/>
      <c r="AD105" s="363"/>
      <c r="AE105" s="329"/>
    </row>
    <row r="106" spans="3:31" ht="16.2" customHeight="1">
      <c r="C106" s="329"/>
      <c r="D106" s="329"/>
      <c r="E106" s="345"/>
      <c r="F106" s="363"/>
      <c r="G106" s="295"/>
      <c r="H106" s="328"/>
      <c r="I106" s="329"/>
      <c r="J106" s="329"/>
      <c r="K106" s="345"/>
      <c r="L106" s="363"/>
      <c r="M106" s="295"/>
      <c r="N106" s="328"/>
      <c r="O106" s="329"/>
      <c r="P106" s="329"/>
      <c r="Q106" s="363"/>
      <c r="R106" s="363"/>
      <c r="S106" s="295"/>
      <c r="T106" s="328"/>
      <c r="U106" s="329"/>
      <c r="V106" s="329"/>
      <c r="W106" s="363"/>
      <c r="X106" s="363"/>
      <c r="Y106" s="295"/>
      <c r="Z106" s="328"/>
      <c r="AA106" s="329"/>
      <c r="AB106" s="329"/>
      <c r="AC106" s="363"/>
      <c r="AD106" s="363"/>
      <c r="AE106" s="329"/>
    </row>
    <row r="107" spans="3:31" ht="16.2" customHeight="1">
      <c r="C107" s="329"/>
      <c r="D107" s="329"/>
      <c r="E107" s="345"/>
      <c r="F107" s="363"/>
      <c r="G107" s="295"/>
      <c r="H107" s="328"/>
      <c r="I107" s="329"/>
      <c r="J107" s="329"/>
      <c r="K107" s="345"/>
      <c r="L107" s="363"/>
      <c r="M107" s="295"/>
      <c r="N107" s="328"/>
      <c r="O107" s="329"/>
      <c r="P107" s="329"/>
      <c r="Q107" s="363"/>
      <c r="R107" s="363"/>
      <c r="S107" s="295"/>
      <c r="T107" s="328"/>
      <c r="U107" s="329"/>
      <c r="V107" s="329"/>
      <c r="W107" s="363"/>
      <c r="X107" s="363"/>
      <c r="Y107" s="295"/>
      <c r="Z107" s="328"/>
      <c r="AA107" s="329"/>
      <c r="AB107" s="329"/>
      <c r="AC107" s="363"/>
      <c r="AD107" s="363"/>
      <c r="AE107" s="329"/>
    </row>
    <row r="108" spans="3:31" ht="16.2" customHeight="1">
      <c r="C108" s="329"/>
      <c r="D108" s="329"/>
      <c r="E108" s="345"/>
      <c r="F108" s="363"/>
      <c r="G108" s="295"/>
      <c r="H108" s="328"/>
      <c r="I108" s="329"/>
      <c r="J108" s="329"/>
      <c r="K108" s="345"/>
      <c r="L108" s="363"/>
      <c r="M108" s="295"/>
      <c r="N108" s="328"/>
      <c r="O108" s="329"/>
      <c r="P108" s="329"/>
      <c r="Q108" s="363"/>
      <c r="R108" s="363"/>
      <c r="S108" s="295"/>
      <c r="T108" s="328"/>
      <c r="U108" s="329"/>
      <c r="V108" s="329"/>
      <c r="W108" s="363"/>
      <c r="X108" s="363"/>
      <c r="Y108" s="295"/>
      <c r="Z108" s="328"/>
      <c r="AA108" s="329"/>
      <c r="AB108" s="329"/>
      <c r="AC108" s="363"/>
      <c r="AD108" s="363"/>
      <c r="AE108" s="329"/>
    </row>
    <row r="109" spans="3:31" ht="16.2" customHeight="1">
      <c r="C109" s="329"/>
      <c r="D109" s="329"/>
      <c r="E109" s="345"/>
      <c r="F109" s="363"/>
      <c r="G109" s="295"/>
      <c r="H109" s="328"/>
      <c r="I109" s="329"/>
      <c r="J109" s="329"/>
      <c r="K109" s="345"/>
      <c r="L109" s="363"/>
      <c r="M109" s="295"/>
      <c r="N109" s="328"/>
      <c r="O109" s="329"/>
      <c r="P109" s="329"/>
      <c r="Q109" s="363"/>
      <c r="R109" s="363"/>
      <c r="S109" s="295"/>
      <c r="T109" s="328"/>
      <c r="U109" s="329"/>
      <c r="V109" s="329"/>
      <c r="W109" s="363"/>
      <c r="X109" s="363"/>
      <c r="Y109" s="295"/>
      <c r="Z109" s="328"/>
      <c r="AA109" s="329"/>
      <c r="AB109" s="329"/>
      <c r="AC109" s="363"/>
      <c r="AD109" s="363"/>
      <c r="AE109" s="329"/>
    </row>
    <row r="110" spans="3:31" ht="16.2" customHeight="1">
      <c r="C110" s="329"/>
      <c r="D110" s="329"/>
      <c r="E110" s="345"/>
      <c r="F110" s="363"/>
      <c r="G110" s="295"/>
      <c r="H110" s="328"/>
      <c r="I110" s="329"/>
      <c r="J110" s="329"/>
      <c r="K110" s="345"/>
      <c r="L110" s="363"/>
      <c r="M110" s="295"/>
      <c r="N110" s="328"/>
      <c r="O110" s="329"/>
      <c r="P110" s="329"/>
      <c r="Q110" s="363"/>
      <c r="R110" s="363"/>
      <c r="S110" s="295"/>
      <c r="T110" s="328"/>
      <c r="U110" s="329"/>
      <c r="V110" s="329"/>
      <c r="W110" s="363"/>
      <c r="X110" s="363"/>
      <c r="Y110" s="295"/>
      <c r="Z110" s="328"/>
      <c r="AA110" s="329"/>
      <c r="AB110" s="329"/>
      <c r="AC110" s="363"/>
      <c r="AD110" s="363"/>
      <c r="AE110" s="329"/>
    </row>
    <row r="111" spans="3:31" ht="16.2" customHeight="1">
      <c r="C111" s="329"/>
      <c r="D111" s="329"/>
      <c r="E111" s="345"/>
      <c r="F111" s="363"/>
      <c r="G111" s="295"/>
      <c r="H111" s="328"/>
      <c r="I111" s="329"/>
      <c r="J111" s="329"/>
      <c r="K111" s="345"/>
      <c r="L111" s="363"/>
      <c r="M111" s="295"/>
      <c r="N111" s="328"/>
      <c r="O111" s="329"/>
      <c r="P111" s="329"/>
      <c r="Q111" s="363"/>
      <c r="R111" s="363"/>
      <c r="S111" s="295"/>
      <c r="T111" s="328"/>
      <c r="U111" s="329"/>
      <c r="V111" s="329"/>
      <c r="W111" s="363"/>
      <c r="X111" s="363"/>
      <c r="Y111" s="295"/>
      <c r="Z111" s="328"/>
      <c r="AA111" s="329"/>
      <c r="AB111" s="329"/>
      <c r="AC111" s="363"/>
      <c r="AD111" s="363"/>
      <c r="AE111" s="329"/>
    </row>
    <row r="112" spans="3:31" ht="16.2" customHeight="1">
      <c r="C112" s="329"/>
      <c r="D112" s="329"/>
      <c r="E112" s="345"/>
      <c r="F112" s="363"/>
      <c r="G112" s="295"/>
      <c r="H112" s="328"/>
      <c r="I112" s="329"/>
      <c r="J112" s="329"/>
      <c r="K112" s="345"/>
      <c r="L112" s="363"/>
      <c r="M112" s="295"/>
      <c r="N112" s="328"/>
      <c r="O112" s="329"/>
      <c r="P112" s="329"/>
      <c r="Q112" s="363"/>
      <c r="R112" s="363"/>
      <c r="S112" s="295"/>
      <c r="T112" s="328"/>
      <c r="U112" s="329"/>
      <c r="V112" s="329"/>
      <c r="W112" s="363"/>
      <c r="X112" s="363"/>
      <c r="Y112" s="295"/>
      <c r="Z112" s="328"/>
      <c r="AA112" s="329"/>
      <c r="AB112" s="329"/>
      <c r="AC112" s="363"/>
      <c r="AD112" s="363"/>
      <c r="AE112" s="329"/>
    </row>
  </sheetData>
  <sheetProtection formatCells="0"/>
  <mergeCells count="14">
    <mergeCell ref="AA7:AB8"/>
    <mergeCell ref="AA10:AD10"/>
    <mergeCell ref="C10:F10"/>
    <mergeCell ref="C2:F3"/>
    <mergeCell ref="D5:L6"/>
    <mergeCell ref="W5:X5"/>
    <mergeCell ref="P5:V6"/>
    <mergeCell ref="AA5:AC6"/>
    <mergeCell ref="I10:L10"/>
    <mergeCell ref="O10:R10"/>
    <mergeCell ref="U10:X10"/>
    <mergeCell ref="P7:Q8"/>
    <mergeCell ref="D7:L8"/>
    <mergeCell ref="W7:X7"/>
  </mergeCells>
  <phoneticPr fontId="2"/>
  <conditionalFormatting sqref="F13:F15">
    <cfRule type="cellIs" dxfId="44" priority="5" operator="greaterThan">
      <formula>D13</formula>
    </cfRule>
  </conditionalFormatting>
  <conditionalFormatting sqref="L13:L14">
    <cfRule type="cellIs" dxfId="43" priority="4" operator="greaterThan">
      <formula>J13</formula>
    </cfRule>
  </conditionalFormatting>
  <conditionalFormatting sqref="R13">
    <cfRule type="cellIs" dxfId="42" priority="3" operator="greaterThan">
      <formula>P13</formula>
    </cfRule>
  </conditionalFormatting>
  <conditionalFormatting sqref="X13:X16">
    <cfRule type="cellIs" dxfId="41" priority="2" operator="greaterThan">
      <formula>V13</formula>
    </cfRule>
  </conditionalFormatting>
  <hyperlinks>
    <hyperlink ref="C2:F3" location="提案表紙!A1" display="兵庫県折込資料表　" xr:uid="{00000000-0004-0000-10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 xml:space="preserve">&amp;L三田市
&amp;RＰ－１３／２３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6F6F6"/>
    <pageSetUpPr fitToPage="1"/>
  </sheetPr>
  <dimension ref="A1:AE115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33203125" style="14" customWidth="1"/>
    <col min="6" max="6" width="8.77734375" style="14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style="14" customWidth="1"/>
    <col min="12" max="12" width="8.77734375" style="14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77734375" bestFit="1" customWidth="1"/>
  </cols>
  <sheetData>
    <row r="1" spans="1:31" ht="14.1" hidden="1" customHeight="1">
      <c r="A1" s="166" t="s">
        <v>313</v>
      </c>
      <c r="B1" s="167" t="s">
        <v>314</v>
      </c>
      <c r="E1"/>
      <c r="F1" s="72" t="s">
        <v>315</v>
      </c>
      <c r="G1" s="166" t="s">
        <v>313</v>
      </c>
      <c r="H1" s="167" t="s">
        <v>314</v>
      </c>
      <c r="K1"/>
      <c r="L1" s="72" t="s">
        <v>315</v>
      </c>
      <c r="M1" s="166" t="s">
        <v>313</v>
      </c>
      <c r="N1" s="167" t="s">
        <v>314</v>
      </c>
      <c r="Q1"/>
      <c r="R1" s="72" t="s">
        <v>315</v>
      </c>
      <c r="S1" s="166" t="s">
        <v>313</v>
      </c>
      <c r="T1" s="167" t="s">
        <v>314</v>
      </c>
      <c r="W1"/>
      <c r="X1" s="72" t="s">
        <v>315</v>
      </c>
      <c r="Y1" s="166" t="s">
        <v>313</v>
      </c>
      <c r="Z1" s="167" t="s">
        <v>314</v>
      </c>
      <c r="AC1"/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K2"/>
      <c r="L2"/>
      <c r="Q2"/>
      <c r="R2"/>
      <c r="W2" t="s">
        <v>1073</v>
      </c>
      <c r="X2"/>
      <c r="Y2"/>
      <c r="Z2"/>
      <c r="AC2"/>
      <c r="AD2"/>
    </row>
    <row r="3" spans="1:31" ht="13.2" customHeight="1">
      <c r="C3" s="933"/>
      <c r="D3" s="933"/>
      <c r="E3" s="933"/>
      <c r="F3" s="933"/>
      <c r="I3" s="121" t="s">
        <v>486</v>
      </c>
      <c r="K3"/>
      <c r="L3"/>
      <c r="Q3"/>
      <c r="R3"/>
      <c r="W3" t="s">
        <v>1075</v>
      </c>
      <c r="X3"/>
      <c r="Y3"/>
      <c r="Z3"/>
      <c r="AC3"/>
      <c r="AD3"/>
    </row>
    <row r="4" spans="1:31" ht="13.2" customHeight="1">
      <c r="C4" t="s">
        <v>341</v>
      </c>
      <c r="E4"/>
      <c r="F4"/>
      <c r="I4" s="288">
        <v>45627</v>
      </c>
      <c r="J4" s="284" t="s">
        <v>603</v>
      </c>
      <c r="K4" t="s">
        <v>229</v>
      </c>
      <c r="L4"/>
      <c r="Q4"/>
      <c r="R4"/>
      <c r="W4" t="s">
        <v>1072</v>
      </c>
      <c r="X4"/>
      <c r="AC4"/>
      <c r="AD4"/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295</v>
      </c>
      <c r="P7" s="944">
        <f>提案表紙!H10</f>
        <v>0</v>
      </c>
      <c r="Q7" s="945"/>
      <c r="R7" s="76" t="s">
        <v>162</v>
      </c>
      <c r="T7" s="175"/>
      <c r="U7" s="563">
        <f>SUM(AE25+AE40)</f>
        <v>0</v>
      </c>
      <c r="V7" s="57"/>
      <c r="W7" s="934" t="s">
        <v>388</v>
      </c>
      <c r="X7" s="935"/>
      <c r="Z7" s="175"/>
      <c r="AA7" s="928"/>
      <c r="AB7" s="928"/>
      <c r="AC7" s="281"/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29"/>
      <c r="AB8" s="929"/>
      <c r="AC8" s="294"/>
      <c r="AD8" s="294"/>
      <c r="AE8" s="296"/>
    </row>
    <row r="9" spans="1:31" ht="13.2" customHeight="1">
      <c r="E9"/>
      <c r="F9"/>
      <c r="K9"/>
      <c r="L9"/>
      <c r="Q9"/>
      <c r="R9"/>
      <c r="W9"/>
      <c r="X9"/>
      <c r="AC9"/>
      <c r="AD9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167">
        <v>19</v>
      </c>
      <c r="C12" s="71" t="s">
        <v>1039</v>
      </c>
      <c r="E12" s="15"/>
      <c r="G12" s="166">
        <v>2</v>
      </c>
      <c r="H12" s="167">
        <v>19</v>
      </c>
      <c r="K12" s="15"/>
      <c r="M12" s="166">
        <v>2</v>
      </c>
      <c r="N12" s="167">
        <v>19</v>
      </c>
      <c r="Q12" s="15"/>
      <c r="R12"/>
      <c r="S12" s="166">
        <v>2</v>
      </c>
      <c r="T12" s="167">
        <v>19</v>
      </c>
      <c r="W12" s="15"/>
      <c r="X12"/>
      <c r="Y12" s="166">
        <v>2</v>
      </c>
      <c r="Z12" s="167">
        <v>19</v>
      </c>
      <c r="AB12" s="15"/>
      <c r="AC12"/>
      <c r="AD12"/>
    </row>
    <row r="13" spans="1:31" ht="16.2" customHeight="1">
      <c r="A13" s="166">
        <v>3</v>
      </c>
      <c r="B13" s="167">
        <v>11903</v>
      </c>
      <c r="C13" s="19" t="s">
        <v>299</v>
      </c>
      <c r="D13" s="240">
        <v>1100</v>
      </c>
      <c r="E13" s="623" t="s">
        <v>318</v>
      </c>
      <c r="F13" s="202"/>
      <c r="G13" s="166">
        <v>3</v>
      </c>
      <c r="H13" s="167">
        <v>21907</v>
      </c>
      <c r="I13" s="19" t="s">
        <v>1129</v>
      </c>
      <c r="J13" s="4">
        <v>1200</v>
      </c>
      <c r="K13" s="621" t="s">
        <v>318</v>
      </c>
      <c r="L13" s="253"/>
      <c r="M13" s="166">
        <v>3</v>
      </c>
      <c r="O13" s="19"/>
      <c r="P13" s="681"/>
      <c r="Q13" s="621"/>
      <c r="R13" s="202"/>
      <c r="S13" s="166">
        <v>3</v>
      </c>
      <c r="T13" s="167">
        <v>41901</v>
      </c>
      <c r="U13" s="19" t="s">
        <v>299</v>
      </c>
      <c r="V13" s="4">
        <v>550</v>
      </c>
      <c r="W13" s="621" t="s">
        <v>318</v>
      </c>
      <c r="X13" s="253"/>
      <c r="Y13" s="295">
        <v>3</v>
      </c>
      <c r="Z13" s="328"/>
      <c r="AA13" s="340"/>
      <c r="AB13" s="339"/>
      <c r="AC13" s="256"/>
      <c r="AD13" s="202"/>
      <c r="AE13" s="68" t="s">
        <v>421</v>
      </c>
    </row>
    <row r="14" spans="1:31" ht="16.2" customHeight="1">
      <c r="A14" s="166">
        <v>3</v>
      </c>
      <c r="B14" s="167">
        <v>11904</v>
      </c>
      <c r="C14" s="20" t="s">
        <v>165</v>
      </c>
      <c r="D14" s="229">
        <v>1000</v>
      </c>
      <c r="E14" s="624" t="s">
        <v>318</v>
      </c>
      <c r="F14" s="214"/>
      <c r="G14" s="166">
        <v>3</v>
      </c>
      <c r="H14" s="167">
        <v>21908</v>
      </c>
      <c r="I14" s="20" t="s">
        <v>1130</v>
      </c>
      <c r="J14" s="3">
        <v>350</v>
      </c>
      <c r="K14" s="609" t="s">
        <v>318</v>
      </c>
      <c r="L14" s="214"/>
      <c r="M14" s="166">
        <v>3</v>
      </c>
      <c r="O14" s="668"/>
      <c r="P14" s="347"/>
      <c r="Q14" s="224"/>
      <c r="R14" s="214" t="s">
        <v>159</v>
      </c>
      <c r="S14" s="166">
        <v>3</v>
      </c>
      <c r="T14" s="167">
        <v>41902</v>
      </c>
      <c r="U14" s="20" t="s">
        <v>347</v>
      </c>
      <c r="V14" s="3">
        <v>700</v>
      </c>
      <c r="W14" s="609" t="s">
        <v>318</v>
      </c>
      <c r="X14" s="214"/>
      <c r="Y14" s="295">
        <v>3</v>
      </c>
      <c r="Z14" s="328"/>
      <c r="AA14" s="316"/>
      <c r="AB14" s="223"/>
      <c r="AC14" s="221"/>
      <c r="AD14" s="214"/>
      <c r="AE14" s="290" t="s">
        <v>422</v>
      </c>
    </row>
    <row r="15" spans="1:31" ht="16.2" customHeight="1">
      <c r="A15" s="166">
        <v>3</v>
      </c>
      <c r="B15" s="167">
        <v>11906</v>
      </c>
      <c r="C15" s="20" t="s">
        <v>1170</v>
      </c>
      <c r="D15" s="229">
        <v>1350</v>
      </c>
      <c r="E15" s="624" t="s">
        <v>318</v>
      </c>
      <c r="F15" s="214"/>
      <c r="G15" s="166">
        <v>3</v>
      </c>
      <c r="I15" s="668"/>
      <c r="J15" s="223"/>
      <c r="K15" s="224"/>
      <c r="L15" s="214"/>
      <c r="M15" s="295">
        <v>3</v>
      </c>
      <c r="N15" s="328"/>
      <c r="O15" s="668"/>
      <c r="P15" s="223"/>
      <c r="Q15" s="224"/>
      <c r="R15" s="214"/>
      <c r="S15" s="295">
        <v>3</v>
      </c>
      <c r="T15" s="328">
        <v>41912</v>
      </c>
      <c r="U15" s="20" t="s">
        <v>1206</v>
      </c>
      <c r="V15" s="3">
        <v>150</v>
      </c>
      <c r="W15" s="609" t="s">
        <v>318</v>
      </c>
      <c r="X15" s="214"/>
      <c r="Y15" s="295">
        <v>3</v>
      </c>
      <c r="Z15" s="328"/>
      <c r="AA15" s="316"/>
      <c r="AB15" s="223"/>
      <c r="AC15" s="221"/>
      <c r="AD15" s="214"/>
      <c r="AE15" s="309"/>
    </row>
    <row r="16" spans="1:31" ht="16.2" customHeight="1">
      <c r="A16" s="166">
        <v>3</v>
      </c>
      <c r="B16" s="167">
        <v>11907</v>
      </c>
      <c r="C16" s="20" t="s">
        <v>317</v>
      </c>
      <c r="D16" s="229">
        <v>650</v>
      </c>
      <c r="E16" s="624" t="s">
        <v>318</v>
      </c>
      <c r="F16" s="214"/>
      <c r="G16" s="166">
        <v>3</v>
      </c>
      <c r="I16" s="668"/>
      <c r="J16" s="223"/>
      <c r="K16" s="224"/>
      <c r="L16" s="214"/>
      <c r="M16" s="295">
        <v>3</v>
      </c>
      <c r="N16" s="328"/>
      <c r="O16" s="668"/>
      <c r="P16" s="223"/>
      <c r="Q16" s="224"/>
      <c r="R16" s="214"/>
      <c r="S16" s="295">
        <v>3</v>
      </c>
      <c r="T16" s="328"/>
      <c r="U16" s="668"/>
      <c r="V16" s="223"/>
      <c r="W16" s="224"/>
      <c r="X16" s="214"/>
      <c r="Y16" s="295">
        <v>3</v>
      </c>
      <c r="Z16" s="328"/>
      <c r="AA16" s="316"/>
      <c r="AB16" s="223"/>
      <c r="AC16" s="221"/>
      <c r="AD16" s="214"/>
      <c r="AE16" s="309"/>
    </row>
    <row r="17" spans="1:31" ht="16.2" customHeight="1" thickBot="1">
      <c r="A17" s="166">
        <v>3</v>
      </c>
      <c r="B17" s="167">
        <v>11913</v>
      </c>
      <c r="C17" s="758" t="s">
        <v>444</v>
      </c>
      <c r="D17" s="759">
        <v>1150</v>
      </c>
      <c r="E17" s="760" t="s">
        <v>318</v>
      </c>
      <c r="F17" s="761"/>
      <c r="G17" s="166">
        <v>3</v>
      </c>
      <c r="I17" s="668"/>
      <c r="J17" s="223"/>
      <c r="K17" s="224"/>
      <c r="L17" s="214"/>
      <c r="M17" s="295">
        <v>3</v>
      </c>
      <c r="N17" s="328"/>
      <c r="O17" s="668"/>
      <c r="P17" s="223"/>
      <c r="Q17" s="224"/>
      <c r="R17" s="214"/>
      <c r="S17" s="295">
        <v>3</v>
      </c>
      <c r="T17" s="328"/>
      <c r="U17" s="668"/>
      <c r="V17" s="223"/>
      <c r="W17" s="224"/>
      <c r="X17" s="214"/>
      <c r="Y17" s="295">
        <v>3</v>
      </c>
      <c r="Z17" s="328"/>
      <c r="AA17" s="316"/>
      <c r="AB17" s="223"/>
      <c r="AC17" s="221"/>
      <c r="AD17" s="214"/>
      <c r="AE17" s="309"/>
    </row>
    <row r="18" spans="1:31" ht="16.2" customHeight="1" thickBot="1">
      <c r="A18" s="166">
        <v>3</v>
      </c>
      <c r="B18" s="167">
        <v>11920</v>
      </c>
      <c r="C18" s="763" t="s">
        <v>866</v>
      </c>
      <c r="D18" s="764">
        <v>900</v>
      </c>
      <c r="E18" s="765" t="s">
        <v>318</v>
      </c>
      <c r="F18" s="766"/>
      <c r="G18" s="166">
        <v>3</v>
      </c>
      <c r="I18" s="668"/>
      <c r="J18" s="223"/>
      <c r="K18" s="224"/>
      <c r="L18" s="214"/>
      <c r="M18" s="295">
        <v>3</v>
      </c>
      <c r="N18" s="328"/>
      <c r="O18" s="668"/>
      <c r="P18" s="223"/>
      <c r="Q18" s="224"/>
      <c r="R18" s="214"/>
      <c r="S18" s="295">
        <v>3</v>
      </c>
      <c r="T18" s="328"/>
      <c r="U18" s="668"/>
      <c r="V18" s="223"/>
      <c r="W18" s="224"/>
      <c r="X18" s="214"/>
      <c r="Y18" s="295">
        <v>3</v>
      </c>
      <c r="Z18" s="328"/>
      <c r="AA18" s="316"/>
      <c r="AB18" s="223"/>
      <c r="AC18" s="221"/>
      <c r="AD18" s="214"/>
      <c r="AE18" s="309"/>
    </row>
    <row r="19" spans="1:31" ht="16.2" customHeight="1">
      <c r="A19" s="166">
        <v>3</v>
      </c>
      <c r="C19" s="762"/>
      <c r="D19" s="366"/>
      <c r="E19" s="618"/>
      <c r="F19" s="249"/>
      <c r="G19" s="166">
        <v>3</v>
      </c>
      <c r="I19" s="668"/>
      <c r="J19" s="223"/>
      <c r="K19" s="224"/>
      <c r="L19" s="214"/>
      <c r="M19" s="295">
        <v>3</v>
      </c>
      <c r="N19" s="328"/>
      <c r="O19" s="668"/>
      <c r="P19" s="223"/>
      <c r="Q19" s="224"/>
      <c r="R19" s="214"/>
      <c r="S19" s="295">
        <v>3</v>
      </c>
      <c r="T19" s="328"/>
      <c r="U19" s="668"/>
      <c r="V19" s="223"/>
      <c r="W19" s="224"/>
      <c r="X19" s="214"/>
      <c r="Y19" s="295">
        <v>3</v>
      </c>
      <c r="Z19" s="328"/>
      <c r="AA19" s="316"/>
      <c r="AB19" s="223"/>
      <c r="AC19" s="221"/>
      <c r="AD19" s="214"/>
      <c r="AE19" s="309"/>
    </row>
    <row r="20" spans="1:31" ht="16.2" customHeight="1">
      <c r="A20" s="166">
        <v>3</v>
      </c>
      <c r="C20" s="20"/>
      <c r="D20" s="229"/>
      <c r="E20" s="624"/>
      <c r="F20" s="214"/>
      <c r="G20" s="166">
        <v>3</v>
      </c>
      <c r="I20" s="668"/>
      <c r="J20" s="223"/>
      <c r="K20" s="224"/>
      <c r="L20" s="214"/>
      <c r="M20" s="295">
        <v>3</v>
      </c>
      <c r="N20" s="328"/>
      <c r="O20" s="668"/>
      <c r="P20" s="223"/>
      <c r="Q20" s="224"/>
      <c r="R20" s="214"/>
      <c r="S20" s="295">
        <v>3</v>
      </c>
      <c r="T20" s="328"/>
      <c r="U20" s="668"/>
      <c r="V20" s="223"/>
      <c r="W20" s="224"/>
      <c r="X20" s="214"/>
      <c r="Y20" s="295">
        <v>3</v>
      </c>
      <c r="Z20" s="328"/>
      <c r="AA20" s="316"/>
      <c r="AB20" s="223"/>
      <c r="AC20" s="221"/>
      <c r="AD20" s="214"/>
      <c r="AE20" s="309"/>
    </row>
    <row r="21" spans="1:31" ht="16.2" customHeight="1">
      <c r="A21" s="166">
        <v>3</v>
      </c>
      <c r="C21" s="668"/>
      <c r="D21" s="223"/>
      <c r="E21" s="609"/>
      <c r="F21" s="214"/>
      <c r="G21" s="166">
        <v>3</v>
      </c>
      <c r="I21" s="668"/>
      <c r="J21" s="223"/>
      <c r="K21" s="224"/>
      <c r="L21" s="214"/>
      <c r="M21" s="295">
        <v>3</v>
      </c>
      <c r="N21" s="328"/>
      <c r="O21" s="668"/>
      <c r="P21" s="223"/>
      <c r="Q21" s="224"/>
      <c r="R21" s="214"/>
      <c r="S21" s="295">
        <v>3</v>
      </c>
      <c r="T21" s="328"/>
      <c r="U21" s="668"/>
      <c r="V21" s="223"/>
      <c r="W21" s="224"/>
      <c r="X21" s="214"/>
      <c r="Y21" s="295">
        <v>3</v>
      </c>
      <c r="Z21" s="328"/>
      <c r="AA21" s="316"/>
      <c r="AB21" s="223"/>
      <c r="AC21" s="221"/>
      <c r="AD21" s="214"/>
      <c r="AE21" s="309"/>
    </row>
    <row r="22" spans="1:31" ht="16.2" customHeight="1">
      <c r="A22" s="166">
        <v>3</v>
      </c>
      <c r="C22" s="668"/>
      <c r="D22" s="223"/>
      <c r="E22" s="224"/>
      <c r="F22" s="214"/>
      <c r="G22" s="166">
        <v>3</v>
      </c>
      <c r="I22" s="668"/>
      <c r="J22" s="223"/>
      <c r="K22" s="224"/>
      <c r="L22" s="214"/>
      <c r="M22" s="295">
        <v>3</v>
      </c>
      <c r="N22" s="328"/>
      <c r="O22" s="668"/>
      <c r="P22" s="223"/>
      <c r="Q22" s="224"/>
      <c r="R22" s="214"/>
      <c r="S22" s="295">
        <v>3</v>
      </c>
      <c r="T22" s="328"/>
      <c r="U22" s="668"/>
      <c r="V22" s="223"/>
      <c r="W22" s="224"/>
      <c r="X22" s="214"/>
      <c r="Y22" s="295">
        <v>3</v>
      </c>
      <c r="Z22" s="328"/>
      <c r="AA22" s="316"/>
      <c r="AB22" s="223"/>
      <c r="AC22" s="221"/>
      <c r="AD22" s="214"/>
      <c r="AE22" s="309"/>
    </row>
    <row r="23" spans="1:31" ht="16.2" customHeight="1" thickBot="1">
      <c r="A23" s="166">
        <v>3</v>
      </c>
      <c r="C23" s="668"/>
      <c r="D23" s="323"/>
      <c r="E23" s="226"/>
      <c r="F23" s="216"/>
      <c r="G23" s="166">
        <v>3</v>
      </c>
      <c r="I23" s="668"/>
      <c r="J23" s="323"/>
      <c r="K23" s="226"/>
      <c r="L23" s="216"/>
      <c r="M23" s="295">
        <v>3</v>
      </c>
      <c r="N23" s="328"/>
      <c r="O23" s="668"/>
      <c r="P23" s="323"/>
      <c r="Q23" s="226"/>
      <c r="R23" s="216"/>
      <c r="S23" s="295">
        <v>3</v>
      </c>
      <c r="T23" s="328"/>
      <c r="U23" s="668"/>
      <c r="V23" s="323"/>
      <c r="W23" s="226"/>
      <c r="X23" s="216"/>
      <c r="Y23" s="295">
        <v>3</v>
      </c>
      <c r="Z23" s="328"/>
      <c r="AA23" s="318"/>
      <c r="AB23" s="323"/>
      <c r="AC23" s="222"/>
      <c r="AD23" s="216"/>
      <c r="AE23" s="309"/>
    </row>
    <row r="24" spans="1:31" ht="16.2" customHeight="1" thickTop="1">
      <c r="A24" s="166">
        <v>4</v>
      </c>
      <c r="C24" s="40" t="s">
        <v>231</v>
      </c>
      <c r="D24" s="46">
        <f>SUM(D13:D23)</f>
        <v>6150</v>
      </c>
      <c r="E24" s="54"/>
      <c r="F24" s="79">
        <f>SUM(F13:F23)</f>
        <v>0</v>
      </c>
      <c r="G24" s="166">
        <v>4</v>
      </c>
      <c r="I24" s="40" t="s">
        <v>231</v>
      </c>
      <c r="J24" s="46">
        <f>SUM(J13:J23)</f>
        <v>1550</v>
      </c>
      <c r="K24" s="54"/>
      <c r="L24" s="79">
        <f>SUM(L13:L23)</f>
        <v>0</v>
      </c>
      <c r="M24" s="166">
        <v>4</v>
      </c>
      <c r="O24" s="40" t="s">
        <v>231</v>
      </c>
      <c r="P24" s="46">
        <f>SUM(P13:P23)</f>
        <v>0</v>
      </c>
      <c r="Q24" s="54"/>
      <c r="R24" s="79">
        <f>SUM(R13:R23)</f>
        <v>0</v>
      </c>
      <c r="S24" s="166">
        <v>4</v>
      </c>
      <c r="U24" s="40" t="s">
        <v>231</v>
      </c>
      <c r="V24" s="46">
        <f>SUM(V13:V23)</f>
        <v>1400</v>
      </c>
      <c r="W24" s="54"/>
      <c r="X24" s="79">
        <f>SUM(X13:X23)</f>
        <v>0</v>
      </c>
      <c r="Y24" s="166">
        <v>4</v>
      </c>
      <c r="AA24" s="40" t="s">
        <v>231</v>
      </c>
      <c r="AB24" s="46">
        <f>SUM(AB13:AB23)</f>
        <v>0</v>
      </c>
      <c r="AC24" s="48"/>
      <c r="AD24" s="79">
        <f>SUM(AD13:AD23)</f>
        <v>0</v>
      </c>
      <c r="AE24" s="49">
        <f>+AB24+V24+P24+J24+D24</f>
        <v>9100</v>
      </c>
    </row>
    <row r="25" spans="1:31" ht="16.2" customHeight="1">
      <c r="D25" s="29"/>
      <c r="E25" s="72"/>
      <c r="J25" s="29"/>
      <c r="K25" s="72"/>
      <c r="P25" s="334"/>
      <c r="Q25" s="457"/>
      <c r="R25" s="363"/>
      <c r="S25" s="295"/>
      <c r="T25" s="328"/>
      <c r="U25" s="329"/>
      <c r="V25" s="334"/>
      <c r="W25" s="457"/>
      <c r="X25" s="363"/>
      <c r="Y25" s="295"/>
      <c r="Z25" s="328"/>
      <c r="AA25" s="329"/>
      <c r="AB25" s="334"/>
      <c r="AC25" s="15"/>
      <c r="AD25" s="110" t="s">
        <v>153</v>
      </c>
      <c r="AE25" s="106">
        <f>SUM(K篠山市折込部数+Ａ篠山市折込部数+Ｍ篠山市折込部数+Ｙ篠山市折込部数+Ｓ篠山市折込部数)</f>
        <v>0</v>
      </c>
    </row>
    <row r="26" spans="1:31" ht="16.2" customHeight="1">
      <c r="A26" s="166">
        <v>2</v>
      </c>
      <c r="B26" s="167">
        <v>19</v>
      </c>
      <c r="C26" s="71" t="s">
        <v>319</v>
      </c>
      <c r="D26" s="12"/>
      <c r="E26" s="613"/>
      <c r="F26" s="360"/>
      <c r="G26" s="295">
        <v>2</v>
      </c>
      <c r="H26" s="328">
        <v>19</v>
      </c>
      <c r="I26" s="294"/>
      <c r="J26" s="331"/>
      <c r="K26" s="608"/>
      <c r="L26" s="360"/>
      <c r="M26" s="295">
        <v>2</v>
      </c>
      <c r="N26" s="328">
        <v>19</v>
      </c>
      <c r="O26" s="294"/>
      <c r="P26" s="331"/>
      <c r="Q26" s="608"/>
      <c r="R26" s="360"/>
      <c r="S26" s="295">
        <v>2</v>
      </c>
      <c r="T26" s="328">
        <v>19</v>
      </c>
      <c r="U26" s="294"/>
      <c r="V26" s="331"/>
      <c r="W26" s="608"/>
      <c r="X26" s="360"/>
      <c r="Y26" s="295">
        <v>2</v>
      </c>
      <c r="Z26" s="328">
        <v>19</v>
      </c>
      <c r="AA26" s="294"/>
      <c r="AB26" s="331"/>
      <c r="AC26" s="27"/>
      <c r="AD26" s="16"/>
    </row>
    <row r="27" spans="1:31" ht="16.2" customHeight="1">
      <c r="A27" s="166">
        <v>3</v>
      </c>
      <c r="B27" s="167">
        <v>11911</v>
      </c>
      <c r="C27" s="19" t="s">
        <v>1178</v>
      </c>
      <c r="D27" s="240">
        <v>2000</v>
      </c>
      <c r="E27" s="623" t="s">
        <v>318</v>
      </c>
      <c r="F27" s="253"/>
      <c r="G27" s="166">
        <v>3</v>
      </c>
      <c r="H27" s="167">
        <v>21902</v>
      </c>
      <c r="I27" s="20" t="s">
        <v>1176</v>
      </c>
      <c r="J27" s="3">
        <v>1550</v>
      </c>
      <c r="K27" s="609" t="s">
        <v>318</v>
      </c>
      <c r="L27" s="253"/>
      <c r="M27" s="166">
        <v>3</v>
      </c>
      <c r="N27" s="167">
        <v>31903</v>
      </c>
      <c r="O27" s="20" t="s">
        <v>827</v>
      </c>
      <c r="P27" s="3">
        <v>500</v>
      </c>
      <c r="Q27" s="609" t="s">
        <v>318</v>
      </c>
      <c r="R27" s="253"/>
      <c r="S27" s="166">
        <v>3</v>
      </c>
      <c r="T27" s="167">
        <v>41903</v>
      </c>
      <c r="U27" s="19" t="s">
        <v>307</v>
      </c>
      <c r="V27" s="4">
        <v>850</v>
      </c>
      <c r="W27" s="621" t="s">
        <v>318</v>
      </c>
      <c r="X27" s="253"/>
      <c r="Y27" s="295">
        <v>3</v>
      </c>
      <c r="Z27" s="328"/>
      <c r="AA27" s="316"/>
      <c r="AB27" s="223"/>
      <c r="AC27" s="236"/>
      <c r="AD27" s="202"/>
      <c r="AE27" s="68" t="s">
        <v>421</v>
      </c>
    </row>
    <row r="28" spans="1:31" ht="16.2" customHeight="1">
      <c r="A28" s="166">
        <v>3</v>
      </c>
      <c r="B28" s="167">
        <v>11912</v>
      </c>
      <c r="C28" s="20" t="s">
        <v>1177</v>
      </c>
      <c r="D28" s="229">
        <v>1700</v>
      </c>
      <c r="E28" s="624" t="s">
        <v>318</v>
      </c>
      <c r="F28" s="214"/>
      <c r="G28" s="166">
        <v>3</v>
      </c>
      <c r="H28" s="167">
        <v>21904</v>
      </c>
      <c r="I28" s="20" t="s">
        <v>300</v>
      </c>
      <c r="J28" s="3">
        <v>500</v>
      </c>
      <c r="K28" s="609" t="s">
        <v>318</v>
      </c>
      <c r="L28" s="214"/>
      <c r="M28" s="166">
        <v>3</v>
      </c>
      <c r="O28" s="20"/>
      <c r="P28" s="603"/>
      <c r="Q28" s="609"/>
      <c r="R28" s="214"/>
      <c r="S28" s="166">
        <v>3</v>
      </c>
      <c r="T28" s="167">
        <v>41904</v>
      </c>
      <c r="U28" s="20" t="s">
        <v>301</v>
      </c>
      <c r="V28" s="3">
        <v>800</v>
      </c>
      <c r="W28" s="609" t="s">
        <v>318</v>
      </c>
      <c r="X28" s="214"/>
      <c r="Y28" s="295">
        <v>3</v>
      </c>
      <c r="Z28" s="328"/>
      <c r="AA28" s="316"/>
      <c r="AB28" s="223"/>
      <c r="AC28" s="236"/>
      <c r="AD28" s="214"/>
      <c r="AE28" s="290" t="s">
        <v>422</v>
      </c>
    </row>
    <row r="29" spans="1:31" ht="16.2" customHeight="1">
      <c r="A29" s="166">
        <v>3</v>
      </c>
      <c r="B29" s="167">
        <v>11901</v>
      </c>
      <c r="C29" s="20" t="s">
        <v>1179</v>
      </c>
      <c r="D29" s="229">
        <v>2150</v>
      </c>
      <c r="E29" s="624" t="s">
        <v>318</v>
      </c>
      <c r="F29" s="214"/>
      <c r="G29" s="166">
        <v>3</v>
      </c>
      <c r="H29" s="167">
        <v>21905</v>
      </c>
      <c r="I29" s="20" t="s">
        <v>306</v>
      </c>
      <c r="J29" s="3">
        <v>200</v>
      </c>
      <c r="K29" s="609" t="s">
        <v>318</v>
      </c>
      <c r="L29" s="214"/>
      <c r="M29" s="166">
        <v>3</v>
      </c>
      <c r="O29" s="20"/>
      <c r="P29" s="676"/>
      <c r="Q29" s="625"/>
      <c r="R29" s="249"/>
      <c r="S29" s="166">
        <v>3</v>
      </c>
      <c r="T29" s="167">
        <v>41905</v>
      </c>
      <c r="U29" s="20" t="s">
        <v>482</v>
      </c>
      <c r="V29" s="3">
        <v>350</v>
      </c>
      <c r="W29" s="609" t="s">
        <v>318</v>
      </c>
      <c r="X29" s="214"/>
      <c r="Y29" s="295">
        <v>3</v>
      </c>
      <c r="Z29" s="328"/>
      <c r="AA29" s="316"/>
      <c r="AB29" s="347"/>
      <c r="AC29" s="236"/>
      <c r="AD29" s="214"/>
      <c r="AE29" s="309"/>
    </row>
    <row r="30" spans="1:31" ht="16.2" customHeight="1">
      <c r="A30" s="166">
        <v>3</v>
      </c>
      <c r="B30" s="167">
        <v>11916</v>
      </c>
      <c r="C30" s="20" t="s">
        <v>199</v>
      </c>
      <c r="D30" s="229">
        <v>950</v>
      </c>
      <c r="E30" s="624" t="s">
        <v>318</v>
      </c>
      <c r="F30" s="214"/>
      <c r="G30" s="166">
        <v>3</v>
      </c>
      <c r="I30" s="20"/>
      <c r="J30" s="603"/>
      <c r="K30" s="609"/>
      <c r="L30" s="214"/>
      <c r="M30" s="166">
        <v>3</v>
      </c>
      <c r="O30" s="20"/>
      <c r="P30" s="3"/>
      <c r="Q30" s="609"/>
      <c r="R30" s="258"/>
      <c r="S30" s="166">
        <v>3</v>
      </c>
      <c r="T30" s="167">
        <v>41906</v>
      </c>
      <c r="U30" s="20" t="s">
        <v>308</v>
      </c>
      <c r="V30" s="3">
        <v>300</v>
      </c>
      <c r="W30" s="609" t="s">
        <v>318</v>
      </c>
      <c r="X30" s="214"/>
      <c r="Y30" s="295">
        <v>3</v>
      </c>
      <c r="Z30" s="328"/>
      <c r="AA30" s="316"/>
      <c r="AB30" s="223"/>
      <c r="AC30" s="236"/>
      <c r="AD30" s="214"/>
      <c r="AE30" s="309"/>
    </row>
    <row r="31" spans="1:31" ht="16.2" customHeight="1">
      <c r="A31" s="166">
        <v>3</v>
      </c>
      <c r="B31" s="167">
        <v>11917</v>
      </c>
      <c r="C31" s="20" t="s">
        <v>931</v>
      </c>
      <c r="D31" s="229">
        <v>1450</v>
      </c>
      <c r="E31" s="624" t="s">
        <v>318</v>
      </c>
      <c r="F31" s="214"/>
      <c r="G31" s="166">
        <v>3</v>
      </c>
      <c r="I31" s="20"/>
      <c r="J31" s="603"/>
      <c r="K31" s="609"/>
      <c r="L31" s="249"/>
      <c r="M31" s="166">
        <v>3</v>
      </c>
      <c r="O31" s="668"/>
      <c r="P31" s="223"/>
      <c r="Q31" s="224"/>
      <c r="R31" s="258"/>
      <c r="S31" s="166">
        <v>3</v>
      </c>
      <c r="T31" s="167">
        <v>41907</v>
      </c>
      <c r="U31" s="20" t="s">
        <v>300</v>
      </c>
      <c r="V31" s="3">
        <v>350</v>
      </c>
      <c r="W31" s="609" t="s">
        <v>318</v>
      </c>
      <c r="X31" s="214"/>
      <c r="Y31" s="295">
        <v>3</v>
      </c>
      <c r="Z31" s="328"/>
      <c r="AA31" s="316"/>
      <c r="AB31" s="223"/>
      <c r="AC31" s="221"/>
      <c r="AD31" s="214"/>
      <c r="AE31" s="309"/>
    </row>
    <row r="32" spans="1:31" ht="16.2" customHeight="1">
      <c r="A32" s="166">
        <v>3</v>
      </c>
      <c r="C32" s="20"/>
      <c r="D32" s="603"/>
      <c r="E32" s="624"/>
      <c r="F32" s="249"/>
      <c r="G32" s="166">
        <v>3</v>
      </c>
      <c r="I32" s="668"/>
      <c r="J32" s="223"/>
      <c r="K32" s="609"/>
      <c r="L32" s="214"/>
      <c r="M32" s="295">
        <v>3</v>
      </c>
      <c r="N32" s="328"/>
      <c r="O32" s="668"/>
      <c r="P32" s="223"/>
      <c r="Q32" s="224"/>
      <c r="R32" s="258"/>
      <c r="S32" s="166">
        <v>3</v>
      </c>
      <c r="T32" s="167">
        <v>41908</v>
      </c>
      <c r="U32" s="20" t="s">
        <v>305</v>
      </c>
      <c r="V32" s="3">
        <v>450</v>
      </c>
      <c r="W32" s="609" t="s">
        <v>318</v>
      </c>
      <c r="X32" s="214"/>
      <c r="Y32" s="295">
        <v>3</v>
      </c>
      <c r="Z32" s="328"/>
      <c r="AA32" s="316"/>
      <c r="AB32" s="223"/>
      <c r="AC32" s="221"/>
      <c r="AD32" s="214"/>
      <c r="AE32" s="309"/>
    </row>
    <row r="33" spans="1:31" ht="16.2" customHeight="1">
      <c r="A33" s="166">
        <v>3</v>
      </c>
      <c r="C33" s="668"/>
      <c r="D33" s="229"/>
      <c r="E33" s="624"/>
      <c r="F33" s="214"/>
      <c r="G33" s="166">
        <v>3</v>
      </c>
      <c r="H33" s="176"/>
      <c r="I33" s="668"/>
      <c r="J33" s="223"/>
      <c r="K33" s="224"/>
      <c r="L33" s="214"/>
      <c r="M33" s="295">
        <v>3</v>
      </c>
      <c r="N33" s="328"/>
      <c r="O33" s="668"/>
      <c r="P33" s="223"/>
      <c r="Q33" s="224"/>
      <c r="R33" s="258"/>
      <c r="S33" s="166">
        <v>3</v>
      </c>
      <c r="T33" s="167">
        <v>41910</v>
      </c>
      <c r="U33" s="20" t="s">
        <v>306</v>
      </c>
      <c r="V33" s="3">
        <v>300</v>
      </c>
      <c r="W33" s="609" t="s">
        <v>318</v>
      </c>
      <c r="X33" s="214"/>
      <c r="Y33" s="295">
        <v>3</v>
      </c>
      <c r="Z33" s="328"/>
      <c r="AA33" s="316"/>
      <c r="AB33" s="223"/>
      <c r="AC33" s="221"/>
      <c r="AD33" s="214"/>
      <c r="AE33" s="309"/>
    </row>
    <row r="34" spans="1:31" ht="16.2" customHeight="1">
      <c r="A34" s="166">
        <v>3</v>
      </c>
      <c r="C34" s="668"/>
      <c r="D34" s="223"/>
      <c r="E34" s="609"/>
      <c r="F34" s="214"/>
      <c r="G34" s="295">
        <v>3</v>
      </c>
      <c r="H34" s="570"/>
      <c r="I34" s="668"/>
      <c r="J34" s="223"/>
      <c r="K34" s="224"/>
      <c r="L34" s="214"/>
      <c r="M34" s="295">
        <v>3</v>
      </c>
      <c r="N34" s="328"/>
      <c r="O34" s="668"/>
      <c r="P34" s="223"/>
      <c r="Q34" s="224"/>
      <c r="R34" s="258"/>
      <c r="S34" s="166">
        <v>3</v>
      </c>
      <c r="T34" s="167">
        <v>41911</v>
      </c>
      <c r="U34" s="20" t="s">
        <v>309</v>
      </c>
      <c r="V34" s="3">
        <v>150</v>
      </c>
      <c r="W34" s="609" t="s">
        <v>318</v>
      </c>
      <c r="X34" s="249"/>
      <c r="Y34" s="295">
        <v>3</v>
      </c>
      <c r="Z34" s="328"/>
      <c r="AA34" s="316"/>
      <c r="AB34" s="223"/>
      <c r="AC34" s="221"/>
      <c r="AD34" s="214"/>
      <c r="AE34" s="309"/>
    </row>
    <row r="35" spans="1:31" ht="16.2" customHeight="1">
      <c r="A35" s="166">
        <v>3</v>
      </c>
      <c r="C35" s="668"/>
      <c r="D35" s="223"/>
      <c r="E35" s="224"/>
      <c r="F35" s="214"/>
      <c r="G35" s="295">
        <v>3</v>
      </c>
      <c r="H35" s="570"/>
      <c r="I35" s="668"/>
      <c r="J35" s="223"/>
      <c r="K35" s="224"/>
      <c r="L35" s="214"/>
      <c r="M35" s="295">
        <v>3</v>
      </c>
      <c r="N35" s="328"/>
      <c r="O35" s="668"/>
      <c r="P35" s="223"/>
      <c r="Q35" s="224"/>
      <c r="R35" s="258"/>
      <c r="S35" s="166">
        <v>3</v>
      </c>
      <c r="U35" s="668"/>
      <c r="V35" s="223"/>
      <c r="W35" s="609"/>
      <c r="X35" s="214"/>
      <c r="Y35" s="295">
        <v>3</v>
      </c>
      <c r="Z35" s="328"/>
      <c r="AA35" s="316"/>
      <c r="AB35" s="223"/>
      <c r="AC35" s="221"/>
      <c r="AD35" s="214"/>
      <c r="AE35" s="309"/>
    </row>
    <row r="36" spans="1:31" ht="16.2" customHeight="1">
      <c r="A36" s="166">
        <v>3</v>
      </c>
      <c r="C36" s="668"/>
      <c r="D36" s="223"/>
      <c r="E36" s="224"/>
      <c r="F36" s="214"/>
      <c r="G36" s="295">
        <v>3</v>
      </c>
      <c r="H36" s="570"/>
      <c r="I36" s="668"/>
      <c r="J36" s="223"/>
      <c r="K36" s="224"/>
      <c r="L36" s="214"/>
      <c r="M36" s="295">
        <v>3</v>
      </c>
      <c r="N36" s="328"/>
      <c r="O36" s="668"/>
      <c r="P36" s="223"/>
      <c r="Q36" s="224"/>
      <c r="R36" s="258"/>
      <c r="S36" s="166">
        <v>3</v>
      </c>
      <c r="U36" s="668"/>
      <c r="V36" s="223"/>
      <c r="W36" s="609"/>
      <c r="X36" s="214"/>
      <c r="Y36" s="295">
        <v>3</v>
      </c>
      <c r="Z36" s="328"/>
      <c r="AA36" s="316"/>
      <c r="AB36" s="223"/>
      <c r="AC36" s="221"/>
      <c r="AD36" s="214"/>
      <c r="AE36" s="309"/>
    </row>
    <row r="37" spans="1:31" ht="16.2" customHeight="1">
      <c r="A37" s="166">
        <v>3</v>
      </c>
      <c r="C37" s="668"/>
      <c r="D37" s="223"/>
      <c r="E37" s="224"/>
      <c r="F37" s="214"/>
      <c r="G37" s="295">
        <v>3</v>
      </c>
      <c r="H37" s="570"/>
      <c r="I37" s="668"/>
      <c r="J37" s="223"/>
      <c r="K37" s="224"/>
      <c r="L37" s="214"/>
      <c r="M37" s="295">
        <v>3</v>
      </c>
      <c r="N37" s="328"/>
      <c r="O37" s="668"/>
      <c r="P37" s="223"/>
      <c r="Q37" s="224"/>
      <c r="R37" s="258"/>
      <c r="S37" s="166">
        <v>3</v>
      </c>
      <c r="U37" s="668"/>
      <c r="V37" s="223"/>
      <c r="W37" s="224"/>
      <c r="X37" s="214"/>
      <c r="Y37" s="295">
        <v>3</v>
      </c>
      <c r="Z37" s="328"/>
      <c r="AA37" s="316"/>
      <c r="AB37" s="223"/>
      <c r="AC37" s="221"/>
      <c r="AD37" s="214"/>
      <c r="AE37" s="309"/>
    </row>
    <row r="38" spans="1:31" ht="16.2" customHeight="1" thickBot="1">
      <c r="A38" s="166">
        <v>3</v>
      </c>
      <c r="C38" s="668"/>
      <c r="D38" s="323"/>
      <c r="E38" s="226"/>
      <c r="F38" s="216"/>
      <c r="G38" s="295">
        <v>3</v>
      </c>
      <c r="H38" s="570"/>
      <c r="I38" s="668"/>
      <c r="J38" s="323"/>
      <c r="K38" s="226"/>
      <c r="L38" s="216"/>
      <c r="M38" s="295">
        <v>3</v>
      </c>
      <c r="N38" s="328"/>
      <c r="O38" s="668"/>
      <c r="P38" s="323"/>
      <c r="Q38" s="226"/>
      <c r="R38" s="259"/>
      <c r="S38" s="166">
        <v>3</v>
      </c>
      <c r="U38" s="668"/>
      <c r="V38" s="323"/>
      <c r="W38" s="226"/>
      <c r="X38" s="216"/>
      <c r="Y38" s="295">
        <v>3</v>
      </c>
      <c r="Z38" s="328"/>
      <c r="AA38" s="318"/>
      <c r="AB38" s="323"/>
      <c r="AC38" s="222"/>
      <c r="AD38" s="216"/>
      <c r="AE38" s="309"/>
    </row>
    <row r="39" spans="1:31" ht="16.2" customHeight="1" thickTop="1">
      <c r="A39" s="166">
        <v>4</v>
      </c>
      <c r="C39" s="40" t="s">
        <v>228</v>
      </c>
      <c r="D39" s="41">
        <f xml:space="preserve"> SUM(D27:D38)</f>
        <v>8250</v>
      </c>
      <c r="E39" s="42"/>
      <c r="F39" s="79">
        <f>SUM(F27:F38)</f>
        <v>0</v>
      </c>
      <c r="G39" s="166">
        <v>4</v>
      </c>
      <c r="H39" s="177"/>
      <c r="I39" s="40" t="s">
        <v>228</v>
      </c>
      <c r="J39" s="41">
        <f xml:space="preserve"> SUM(J27:J38)</f>
        <v>2250</v>
      </c>
      <c r="K39" s="48"/>
      <c r="L39" s="79">
        <f>SUM(L27:L38)</f>
        <v>0</v>
      </c>
      <c r="M39" s="166">
        <v>4</v>
      </c>
      <c r="O39" s="40" t="s">
        <v>228</v>
      </c>
      <c r="P39" s="41">
        <f xml:space="preserve"> SUM(P27:P38)</f>
        <v>500</v>
      </c>
      <c r="Q39" s="48"/>
      <c r="R39" s="103">
        <f>SUM(R27:R38)</f>
        <v>0</v>
      </c>
      <c r="S39" s="166">
        <v>4</v>
      </c>
      <c r="U39" s="40" t="s">
        <v>228</v>
      </c>
      <c r="V39" s="46">
        <f xml:space="preserve"> SUM(V27:V38)</f>
        <v>3550</v>
      </c>
      <c r="W39" s="48"/>
      <c r="X39" s="79">
        <f>SUM(X27:X38)</f>
        <v>0</v>
      </c>
      <c r="Y39" s="166">
        <v>4</v>
      </c>
      <c r="AA39" s="40" t="s">
        <v>228</v>
      </c>
      <c r="AB39" s="46">
        <f xml:space="preserve"> SUM(AB27:AB38)</f>
        <v>0</v>
      </c>
      <c r="AC39" s="48"/>
      <c r="AD39" s="79">
        <f>SUM(AD27:AD38)</f>
        <v>0</v>
      </c>
      <c r="AE39" s="49">
        <f>+AB39+V39+P39+J39+D39</f>
        <v>14550</v>
      </c>
    </row>
    <row r="40" spans="1:31" ht="16.2" customHeight="1">
      <c r="A40" s="166">
        <v>9</v>
      </c>
      <c r="C40" t="s">
        <v>423</v>
      </c>
      <c r="G40" s="166">
        <v>9</v>
      </c>
      <c r="L40" s="14" t="s">
        <v>1233</v>
      </c>
      <c r="M40" s="166">
        <v>9</v>
      </c>
      <c r="P40" s="329"/>
      <c r="Q40" s="363"/>
      <c r="R40" s="363"/>
      <c r="S40" s="295">
        <v>9</v>
      </c>
      <c r="T40" s="328"/>
      <c r="U40" s="329"/>
      <c r="V40" s="329"/>
      <c r="W40" s="363"/>
      <c r="X40" s="363"/>
      <c r="Y40" s="295">
        <v>9</v>
      </c>
      <c r="Z40" s="328"/>
      <c r="AA40" s="329"/>
      <c r="AB40" s="329"/>
      <c r="AC40" s="363"/>
      <c r="AD40" s="110" t="s">
        <v>414</v>
      </c>
      <c r="AE40" s="106">
        <f>SUM(Ｋ丹波市折込部数+Ａ丹波市折込部数+Ｍ丹波市折込部数+Ｙ丹波市折込部数+Ｓ丹波市折込部数)</f>
        <v>0</v>
      </c>
    </row>
    <row r="41" spans="1:31" ht="16.2" customHeight="1">
      <c r="C41" s="123" t="s">
        <v>984</v>
      </c>
      <c r="L41" s="14" t="s">
        <v>1262</v>
      </c>
      <c r="P41" s="329"/>
      <c r="Q41" s="363"/>
      <c r="R41" s="363"/>
      <c r="S41" s="295"/>
      <c r="T41" s="328"/>
      <c r="U41" s="329"/>
      <c r="V41" s="329"/>
      <c r="W41" s="363"/>
      <c r="X41" s="363"/>
      <c r="Y41" s="295"/>
      <c r="Z41" s="328"/>
      <c r="AA41" s="329"/>
      <c r="AB41" s="329"/>
      <c r="AC41" s="363"/>
    </row>
    <row r="42" spans="1:31" ht="16.2" customHeight="1">
      <c r="C42" s="329"/>
      <c r="D42" s="329"/>
      <c r="E42" s="363"/>
      <c r="F42" s="363"/>
      <c r="G42" s="295"/>
      <c r="H42" s="328"/>
      <c r="I42" s="329"/>
      <c r="J42" s="329"/>
      <c r="K42" s="363"/>
      <c r="L42" s="14" t="s">
        <v>1318</v>
      </c>
      <c r="M42" s="295"/>
      <c r="N42" s="328"/>
      <c r="P42" s="329"/>
      <c r="Q42" s="363"/>
      <c r="R42" s="363"/>
      <c r="S42" s="295"/>
      <c r="T42" s="328"/>
      <c r="U42" s="329"/>
      <c r="V42" s="329"/>
      <c r="W42" s="363"/>
      <c r="X42" s="363"/>
      <c r="Y42" s="295"/>
      <c r="Z42" s="328"/>
      <c r="AA42" s="329"/>
      <c r="AB42" s="329"/>
      <c r="AC42" s="363"/>
      <c r="AD42" s="363"/>
      <c r="AE42" s="329"/>
    </row>
    <row r="43" spans="1:31" ht="16.2" customHeight="1">
      <c r="C43" s="329"/>
      <c r="D43" s="329"/>
      <c r="E43" s="363"/>
      <c r="F43" s="363"/>
      <c r="G43" s="295"/>
      <c r="H43" s="328"/>
      <c r="I43" s="329"/>
      <c r="J43" s="329"/>
      <c r="K43" s="363"/>
      <c r="L43" s="363"/>
      <c r="M43" s="295"/>
      <c r="N43" s="328"/>
      <c r="O43" s="329"/>
      <c r="P43" s="329"/>
      <c r="Q43" s="363"/>
      <c r="R43" s="363"/>
      <c r="S43" s="295"/>
      <c r="T43" s="328"/>
      <c r="U43" s="329"/>
      <c r="V43" s="329"/>
      <c r="W43" s="363"/>
      <c r="X43" s="363"/>
      <c r="Y43" s="295"/>
      <c r="Z43" s="328"/>
      <c r="AA43" s="329"/>
      <c r="AB43" s="329"/>
      <c r="AC43" s="363"/>
      <c r="AD43" s="363"/>
      <c r="AE43" s="329"/>
    </row>
    <row r="44" spans="1:31" ht="16.2" customHeight="1">
      <c r="C44" s="329"/>
      <c r="D44" s="329"/>
      <c r="E44" s="363"/>
      <c r="F44" s="363"/>
      <c r="G44" s="295"/>
      <c r="H44" s="328"/>
      <c r="I44" s="329"/>
      <c r="J44" s="329"/>
      <c r="K44" s="363"/>
      <c r="L44" s="363"/>
      <c r="M44" s="295"/>
      <c r="N44" s="328"/>
      <c r="O44" s="329"/>
      <c r="P44" s="329"/>
      <c r="Q44" s="363"/>
      <c r="R44" s="363"/>
      <c r="S44" s="295"/>
      <c r="T44" s="328"/>
      <c r="U44" s="329"/>
      <c r="V44" s="329"/>
      <c r="W44" s="363"/>
      <c r="X44" s="363"/>
      <c r="Y44" s="295"/>
      <c r="Z44" s="328"/>
      <c r="AA44" s="329"/>
      <c r="AB44" s="329"/>
      <c r="AC44" s="363"/>
      <c r="AD44" s="363"/>
      <c r="AE44" s="329"/>
    </row>
    <row r="45" spans="1:31" ht="16.2" customHeight="1">
      <c r="C45" s="329"/>
      <c r="D45" s="329"/>
      <c r="E45" s="363"/>
      <c r="F45" s="363"/>
      <c r="G45" s="295"/>
      <c r="H45" s="328"/>
      <c r="I45" s="329"/>
      <c r="J45" s="329"/>
      <c r="K45" s="363"/>
      <c r="L45" s="363"/>
      <c r="M45" s="295"/>
      <c r="N45" s="328"/>
      <c r="O45" s="329"/>
      <c r="P45" s="329"/>
      <c r="Q45" s="363"/>
      <c r="R45" s="363"/>
      <c r="S45" s="295"/>
      <c r="T45" s="328"/>
      <c r="U45" s="329"/>
      <c r="V45" s="329"/>
      <c r="W45" s="363"/>
      <c r="X45" s="363"/>
      <c r="Y45" s="295"/>
      <c r="Z45" s="328"/>
      <c r="AA45" s="329"/>
      <c r="AB45" s="329"/>
      <c r="AC45" s="363"/>
      <c r="AD45" s="363"/>
      <c r="AE45" s="329"/>
    </row>
    <row r="46" spans="1:31" ht="16.2" customHeight="1">
      <c r="C46" s="329"/>
      <c r="D46" s="329"/>
      <c r="E46" s="363"/>
      <c r="F46" s="363"/>
      <c r="G46" s="295"/>
      <c r="H46" s="328"/>
      <c r="I46" s="329"/>
      <c r="J46" s="329"/>
      <c r="K46" s="363"/>
      <c r="L46" s="363"/>
      <c r="M46" s="295"/>
      <c r="N46" s="328"/>
      <c r="O46" s="329"/>
      <c r="P46" s="329"/>
      <c r="Q46" s="363"/>
      <c r="R46" s="363"/>
      <c r="S46" s="295"/>
      <c r="T46" s="328"/>
      <c r="U46" s="329"/>
      <c r="V46" s="329"/>
      <c r="W46" s="363"/>
      <c r="X46" s="363"/>
      <c r="Y46" s="295"/>
      <c r="Z46" s="328"/>
      <c r="AA46" s="329"/>
      <c r="AB46" s="329"/>
      <c r="AC46" s="363"/>
      <c r="AD46" s="363"/>
      <c r="AE46" s="329"/>
    </row>
    <row r="47" spans="1:31" ht="16.2" customHeight="1">
      <c r="C47" s="329"/>
      <c r="D47" s="329"/>
      <c r="E47" s="363"/>
      <c r="F47" s="363"/>
      <c r="G47" s="295"/>
      <c r="H47" s="328"/>
      <c r="I47" s="329"/>
      <c r="J47" s="329"/>
      <c r="K47" s="363"/>
      <c r="L47" s="363"/>
      <c r="M47" s="295"/>
      <c r="N47" s="328"/>
      <c r="O47" s="329"/>
      <c r="P47" s="329"/>
      <c r="Q47" s="363"/>
      <c r="R47" s="363"/>
      <c r="S47" s="295"/>
      <c r="T47" s="328"/>
      <c r="U47" s="329"/>
      <c r="V47" s="329"/>
      <c r="W47" s="363"/>
      <c r="X47" s="363"/>
      <c r="Y47" s="295"/>
      <c r="Z47" s="328"/>
      <c r="AA47" s="329"/>
      <c r="AB47" s="329"/>
      <c r="AC47" s="363"/>
      <c r="AD47" s="363"/>
      <c r="AE47" s="329"/>
    </row>
    <row r="48" spans="1:31" ht="16.2" customHeight="1">
      <c r="C48" s="329"/>
      <c r="D48" s="329"/>
      <c r="E48" s="363"/>
      <c r="F48" s="363"/>
      <c r="G48" s="295"/>
      <c r="H48" s="328"/>
      <c r="I48" s="329"/>
      <c r="J48" s="329"/>
      <c r="K48" s="363"/>
      <c r="L48" s="363"/>
      <c r="M48" s="295"/>
      <c r="N48" s="328"/>
      <c r="O48" s="329"/>
      <c r="P48" s="329"/>
      <c r="Q48" s="363"/>
      <c r="R48" s="363"/>
      <c r="S48" s="295"/>
      <c r="T48" s="328"/>
      <c r="U48" s="329"/>
      <c r="V48" s="329"/>
      <c r="W48" s="363"/>
      <c r="X48" s="363"/>
      <c r="Y48" s="295"/>
      <c r="Z48" s="328"/>
      <c r="AA48" s="329"/>
      <c r="AB48" s="329"/>
      <c r="AC48" s="363"/>
      <c r="AD48" s="363"/>
      <c r="AE48" s="329"/>
    </row>
    <row r="49" spans="3:31" ht="16.2" customHeight="1">
      <c r="C49" s="329"/>
      <c r="D49" s="329"/>
      <c r="E49" s="363"/>
      <c r="F49" s="363"/>
      <c r="G49" s="295"/>
      <c r="H49" s="328"/>
      <c r="I49" s="329"/>
      <c r="J49" s="329"/>
      <c r="K49" s="363"/>
      <c r="L49" s="363"/>
      <c r="M49" s="295"/>
      <c r="N49" s="328"/>
      <c r="O49" s="329"/>
      <c r="P49" s="329"/>
      <c r="Q49" s="363"/>
      <c r="R49" s="363"/>
      <c r="S49" s="295"/>
      <c r="T49" s="328"/>
      <c r="U49" s="329"/>
      <c r="V49" s="329"/>
      <c r="W49" s="363"/>
      <c r="X49" s="363"/>
      <c r="Y49" s="295"/>
      <c r="Z49" s="328"/>
      <c r="AA49" s="329"/>
      <c r="AB49" s="329"/>
      <c r="AC49" s="363"/>
      <c r="AD49" s="363"/>
      <c r="AE49" s="329"/>
    </row>
    <row r="50" spans="3:31" ht="16.2" customHeight="1">
      <c r="C50" s="329"/>
      <c r="D50" s="329"/>
      <c r="E50" s="363"/>
      <c r="F50" s="363"/>
      <c r="G50" s="295"/>
      <c r="H50" s="328"/>
      <c r="I50" s="329"/>
      <c r="J50" s="329"/>
      <c r="K50" s="363"/>
      <c r="L50" s="363"/>
      <c r="M50" s="295"/>
      <c r="N50" s="328"/>
      <c r="O50" s="329"/>
      <c r="P50" s="329"/>
      <c r="Q50" s="363"/>
      <c r="R50" s="363"/>
      <c r="S50" s="295"/>
      <c r="T50" s="328"/>
      <c r="U50" s="329"/>
      <c r="V50" s="329"/>
      <c r="W50" s="363"/>
      <c r="X50" s="363"/>
      <c r="Y50" s="295"/>
      <c r="Z50" s="328"/>
      <c r="AA50" s="329"/>
      <c r="AB50" s="329"/>
      <c r="AC50" s="363"/>
      <c r="AD50" s="363"/>
      <c r="AE50" s="329"/>
    </row>
    <row r="51" spans="3:31" ht="16.2" customHeight="1">
      <c r="C51" s="329"/>
      <c r="D51" s="329"/>
      <c r="E51" s="363"/>
      <c r="F51" s="363"/>
      <c r="G51" s="295"/>
      <c r="H51" s="328"/>
      <c r="I51" s="329"/>
      <c r="J51" s="329"/>
      <c r="K51" s="363"/>
      <c r="L51" s="363"/>
      <c r="M51" s="295"/>
      <c r="N51" s="328"/>
      <c r="O51" s="329"/>
      <c r="P51" s="329"/>
      <c r="Q51" s="363"/>
      <c r="R51" s="363"/>
      <c r="S51" s="295"/>
      <c r="T51" s="328"/>
      <c r="U51" s="329"/>
      <c r="V51" s="329"/>
      <c r="W51" s="363"/>
      <c r="X51" s="363"/>
      <c r="Y51" s="295"/>
      <c r="Z51" s="328"/>
      <c r="AA51" s="329"/>
      <c r="AB51" s="329"/>
      <c r="AC51" s="363"/>
      <c r="AD51" s="363"/>
      <c r="AE51" s="329"/>
    </row>
    <row r="52" spans="3:31" ht="16.2" customHeight="1">
      <c r="C52" s="329"/>
      <c r="D52" s="329"/>
      <c r="E52" s="363"/>
      <c r="F52" s="363"/>
      <c r="G52" s="295"/>
      <c r="H52" s="328"/>
      <c r="I52" s="329"/>
      <c r="J52" s="329"/>
      <c r="K52" s="363"/>
      <c r="L52" s="363"/>
      <c r="M52" s="295"/>
      <c r="N52" s="328"/>
      <c r="O52" s="329"/>
      <c r="P52" s="329"/>
      <c r="Q52" s="363"/>
      <c r="R52" s="363"/>
      <c r="S52" s="295"/>
      <c r="T52" s="328"/>
      <c r="U52" s="329"/>
      <c r="V52" s="329"/>
      <c r="W52" s="363"/>
      <c r="X52" s="363"/>
      <c r="Y52" s="295"/>
      <c r="Z52" s="328"/>
      <c r="AA52" s="329"/>
      <c r="AB52" s="329"/>
      <c r="AC52" s="363"/>
      <c r="AD52" s="363"/>
      <c r="AE52" s="329"/>
    </row>
    <row r="53" spans="3:31" ht="16.2" customHeight="1">
      <c r="C53" s="329"/>
      <c r="D53" s="329"/>
      <c r="E53" s="363"/>
      <c r="F53" s="363"/>
      <c r="G53" s="295"/>
      <c r="H53" s="328"/>
      <c r="I53" s="329"/>
      <c r="J53" s="329"/>
      <c r="K53" s="363"/>
      <c r="L53" s="363"/>
      <c r="M53" s="295"/>
      <c r="N53" s="328"/>
      <c r="O53" s="329"/>
      <c r="P53" s="329"/>
      <c r="Q53" s="363"/>
      <c r="R53" s="363"/>
      <c r="S53" s="295"/>
      <c r="T53" s="328"/>
      <c r="U53" s="329"/>
      <c r="V53" s="329"/>
      <c r="W53" s="363"/>
      <c r="X53" s="363"/>
      <c r="Y53" s="295"/>
      <c r="Z53" s="328"/>
      <c r="AA53" s="329"/>
      <c r="AB53" s="329"/>
      <c r="AC53" s="363"/>
      <c r="AD53" s="363"/>
      <c r="AE53" s="329"/>
    </row>
    <row r="54" spans="3:31" ht="16.2" customHeight="1">
      <c r="C54" s="329"/>
      <c r="D54" s="329"/>
      <c r="E54" s="363"/>
      <c r="F54" s="363"/>
      <c r="G54" s="295"/>
      <c r="H54" s="328"/>
      <c r="I54" s="329"/>
      <c r="J54" s="329"/>
      <c r="K54" s="363"/>
      <c r="L54" s="363"/>
      <c r="M54" s="295"/>
      <c r="N54" s="328"/>
      <c r="O54" s="329"/>
      <c r="P54" s="329"/>
      <c r="Q54" s="363"/>
      <c r="R54" s="363"/>
      <c r="S54" s="295"/>
      <c r="T54" s="328"/>
      <c r="U54" s="329"/>
      <c r="V54" s="329"/>
      <c r="W54" s="363"/>
      <c r="X54" s="363"/>
      <c r="Y54" s="295"/>
      <c r="Z54" s="328"/>
      <c r="AA54" s="329"/>
      <c r="AB54" s="329"/>
      <c r="AC54" s="363"/>
      <c r="AD54" s="363"/>
      <c r="AE54" s="329"/>
    </row>
    <row r="55" spans="3:31" ht="16.2" customHeight="1">
      <c r="C55" s="329"/>
      <c r="D55" s="329"/>
      <c r="E55" s="363"/>
      <c r="F55" s="363"/>
      <c r="G55" s="295"/>
      <c r="H55" s="328"/>
      <c r="I55" s="329"/>
      <c r="J55" s="329"/>
      <c r="K55" s="363"/>
      <c r="L55" s="363"/>
      <c r="M55" s="295"/>
      <c r="N55" s="328"/>
      <c r="O55" s="329"/>
      <c r="P55" s="329"/>
      <c r="Q55" s="363"/>
      <c r="R55" s="363"/>
      <c r="S55" s="295"/>
      <c r="T55" s="328"/>
      <c r="U55" s="329"/>
      <c r="V55" s="329"/>
      <c r="W55" s="363"/>
      <c r="X55" s="363"/>
      <c r="Y55" s="295"/>
      <c r="Z55" s="328"/>
      <c r="AA55" s="329"/>
      <c r="AB55" s="329"/>
      <c r="AC55" s="363"/>
      <c r="AD55" s="363"/>
      <c r="AE55" s="329"/>
    </row>
    <row r="56" spans="3:31" ht="16.2" customHeight="1">
      <c r="C56" s="329"/>
      <c r="D56" s="329"/>
      <c r="E56" s="363"/>
      <c r="F56" s="363"/>
      <c r="G56" s="295"/>
      <c r="H56" s="328"/>
      <c r="I56" s="329"/>
      <c r="J56" s="329"/>
      <c r="K56" s="363"/>
      <c r="L56" s="363"/>
      <c r="M56" s="295"/>
      <c r="N56" s="328"/>
      <c r="O56" s="329"/>
      <c r="P56" s="329"/>
      <c r="Q56" s="363"/>
      <c r="R56" s="363"/>
      <c r="S56" s="295"/>
      <c r="T56" s="328"/>
      <c r="U56" s="329"/>
      <c r="V56" s="329"/>
      <c r="W56" s="363"/>
      <c r="X56" s="363"/>
      <c r="Y56" s="295"/>
      <c r="Z56" s="328"/>
      <c r="AA56" s="329"/>
      <c r="AB56" s="329"/>
      <c r="AC56" s="363"/>
      <c r="AD56" s="363"/>
      <c r="AE56" s="329"/>
    </row>
    <row r="57" spans="3:31" ht="16.2" customHeight="1">
      <c r="C57" s="329"/>
      <c r="D57" s="329"/>
      <c r="E57" s="363"/>
      <c r="F57" s="363"/>
      <c r="G57" s="295"/>
      <c r="H57" s="328"/>
      <c r="I57" s="329"/>
      <c r="J57" s="329"/>
      <c r="K57" s="363"/>
      <c r="L57" s="363"/>
      <c r="M57" s="295"/>
      <c r="N57" s="328"/>
      <c r="O57" s="329"/>
      <c r="P57" s="329"/>
      <c r="Q57" s="363"/>
      <c r="R57" s="363"/>
      <c r="S57" s="295"/>
      <c r="T57" s="328"/>
      <c r="U57" s="329"/>
      <c r="V57" s="329"/>
      <c r="W57" s="363"/>
      <c r="X57" s="363"/>
      <c r="Y57" s="295"/>
      <c r="Z57" s="328"/>
      <c r="AA57" s="329"/>
      <c r="AB57" s="329"/>
      <c r="AC57" s="363"/>
      <c r="AD57" s="363"/>
      <c r="AE57" s="329"/>
    </row>
    <row r="58" spans="3:31" ht="16.2" customHeight="1">
      <c r="C58" s="329"/>
      <c r="D58" s="329"/>
      <c r="E58" s="363"/>
      <c r="F58" s="363"/>
      <c r="G58" s="295"/>
      <c r="H58" s="328"/>
      <c r="I58" s="329"/>
      <c r="J58" s="329"/>
      <c r="K58" s="363"/>
      <c r="L58" s="363"/>
      <c r="M58" s="295"/>
      <c r="N58" s="328"/>
      <c r="O58" s="329"/>
      <c r="P58" s="329"/>
      <c r="Q58" s="363"/>
      <c r="R58" s="363"/>
      <c r="S58" s="295"/>
      <c r="T58" s="328"/>
      <c r="U58" s="329"/>
      <c r="V58" s="329"/>
      <c r="W58" s="363"/>
      <c r="X58" s="363"/>
      <c r="Y58" s="295"/>
      <c r="Z58" s="328"/>
      <c r="AA58" s="329"/>
      <c r="AB58" s="329"/>
      <c r="AC58" s="363"/>
      <c r="AD58" s="363"/>
      <c r="AE58" s="329"/>
    </row>
    <row r="59" spans="3:31" ht="16.2" customHeight="1">
      <c r="C59" s="329"/>
      <c r="D59" s="329"/>
      <c r="E59" s="363"/>
      <c r="F59" s="363"/>
      <c r="G59" s="295"/>
      <c r="H59" s="328"/>
      <c r="I59" s="329"/>
      <c r="J59" s="329"/>
      <c r="K59" s="363"/>
      <c r="L59" s="363"/>
      <c r="M59" s="295"/>
      <c r="N59" s="328"/>
      <c r="O59" s="329"/>
      <c r="P59" s="329"/>
      <c r="Q59" s="363"/>
      <c r="R59" s="363"/>
      <c r="S59" s="295"/>
      <c r="T59" s="328"/>
      <c r="U59" s="329"/>
      <c r="V59" s="329"/>
      <c r="W59" s="363"/>
      <c r="X59" s="363"/>
      <c r="Y59" s="295"/>
      <c r="Z59" s="328"/>
      <c r="AA59" s="329"/>
      <c r="AB59" s="329"/>
      <c r="AC59" s="363"/>
      <c r="AD59" s="363"/>
      <c r="AE59" s="329"/>
    </row>
    <row r="60" spans="3:31" ht="16.2" customHeight="1">
      <c r="C60" s="329"/>
      <c r="D60" s="329"/>
      <c r="E60" s="363"/>
      <c r="F60" s="363"/>
      <c r="G60" s="295"/>
      <c r="H60" s="328"/>
      <c r="I60" s="329"/>
      <c r="J60" s="329"/>
      <c r="K60" s="363"/>
      <c r="L60" s="363"/>
      <c r="M60" s="295"/>
      <c r="N60" s="328"/>
      <c r="O60" s="329"/>
      <c r="P60" s="329"/>
      <c r="Q60" s="363"/>
      <c r="R60" s="363"/>
      <c r="S60" s="295"/>
      <c r="T60" s="328"/>
      <c r="U60" s="329"/>
      <c r="V60" s="329"/>
      <c r="W60" s="363"/>
      <c r="X60" s="363"/>
      <c r="Y60" s="295"/>
      <c r="Z60" s="328"/>
      <c r="AA60" s="329"/>
      <c r="AB60" s="329"/>
      <c r="AC60" s="363"/>
      <c r="AD60" s="363"/>
      <c r="AE60" s="329"/>
    </row>
    <row r="61" spans="3:31" ht="16.2" customHeight="1">
      <c r="C61" s="329"/>
      <c r="D61" s="329"/>
      <c r="E61" s="363"/>
      <c r="F61" s="363"/>
      <c r="G61" s="295"/>
      <c r="H61" s="328"/>
      <c r="I61" s="329"/>
      <c r="J61" s="329"/>
      <c r="K61" s="363"/>
      <c r="L61" s="363"/>
      <c r="M61" s="295"/>
      <c r="N61" s="328"/>
      <c r="O61" s="329"/>
      <c r="P61" s="329"/>
      <c r="Q61" s="363"/>
      <c r="R61" s="363"/>
      <c r="S61" s="295"/>
      <c r="T61" s="328"/>
      <c r="U61" s="329"/>
      <c r="V61" s="329"/>
      <c r="W61" s="363"/>
      <c r="X61" s="363"/>
      <c r="Y61" s="295"/>
      <c r="Z61" s="328"/>
      <c r="AA61" s="329"/>
      <c r="AB61" s="329"/>
      <c r="AC61" s="363"/>
      <c r="AD61" s="363"/>
      <c r="AE61" s="329"/>
    </row>
    <row r="62" spans="3:31" ht="16.2" customHeight="1">
      <c r="C62" s="329"/>
      <c r="D62" s="329"/>
      <c r="E62" s="363"/>
      <c r="F62" s="363"/>
      <c r="G62" s="295"/>
      <c r="H62" s="328"/>
      <c r="I62" s="329"/>
      <c r="J62" s="329"/>
      <c r="K62" s="363"/>
      <c r="L62" s="363"/>
      <c r="M62" s="295"/>
      <c r="N62" s="328"/>
      <c r="O62" s="329"/>
      <c r="P62" s="329"/>
      <c r="Q62" s="363"/>
      <c r="R62" s="363"/>
      <c r="S62" s="295"/>
      <c r="T62" s="328"/>
      <c r="U62" s="329"/>
      <c r="V62" s="329"/>
      <c r="W62" s="363"/>
      <c r="X62" s="363"/>
      <c r="Y62" s="295"/>
      <c r="Z62" s="328"/>
      <c r="AA62" s="329"/>
      <c r="AB62" s="329"/>
      <c r="AC62" s="363"/>
      <c r="AD62" s="363"/>
      <c r="AE62" s="329"/>
    </row>
    <row r="63" spans="3:31" ht="16.2" customHeight="1">
      <c r="C63" s="329"/>
      <c r="D63" s="329"/>
      <c r="E63" s="363"/>
      <c r="F63" s="363"/>
      <c r="G63" s="295"/>
      <c r="H63" s="328"/>
      <c r="I63" s="329"/>
      <c r="J63" s="329"/>
      <c r="K63" s="363"/>
      <c r="L63" s="363"/>
      <c r="M63" s="295"/>
      <c r="N63" s="328"/>
      <c r="O63" s="329"/>
      <c r="P63" s="329"/>
      <c r="Q63" s="363"/>
      <c r="R63" s="363"/>
      <c r="S63" s="295"/>
      <c r="T63" s="328"/>
      <c r="U63" s="329"/>
      <c r="V63" s="329"/>
      <c r="W63" s="363"/>
      <c r="X63" s="363"/>
      <c r="Y63" s="295"/>
      <c r="Z63" s="328"/>
      <c r="AA63" s="329"/>
      <c r="AB63" s="329"/>
      <c r="AC63" s="363"/>
      <c r="AD63" s="363"/>
      <c r="AE63" s="329"/>
    </row>
    <row r="64" spans="3:31" ht="16.2" customHeight="1">
      <c r="C64" s="329"/>
      <c r="D64" s="329"/>
      <c r="E64" s="363"/>
      <c r="F64" s="363"/>
      <c r="G64" s="295"/>
      <c r="H64" s="328"/>
      <c r="I64" s="329"/>
      <c r="J64" s="329"/>
      <c r="K64" s="363"/>
      <c r="L64" s="363"/>
      <c r="M64" s="295"/>
      <c r="N64" s="328"/>
      <c r="O64" s="329"/>
      <c r="P64" s="329"/>
      <c r="Q64" s="363"/>
      <c r="R64" s="363"/>
      <c r="S64" s="295"/>
      <c r="T64" s="328"/>
      <c r="U64" s="329"/>
      <c r="V64" s="329"/>
      <c r="W64" s="363"/>
      <c r="X64" s="363"/>
      <c r="Y64" s="295"/>
      <c r="Z64" s="328"/>
      <c r="AA64" s="329"/>
      <c r="AB64" s="329"/>
      <c r="AC64" s="363"/>
      <c r="AD64" s="363"/>
      <c r="AE64" s="329"/>
    </row>
    <row r="65" spans="3:31" ht="16.2" customHeight="1">
      <c r="C65" s="329"/>
      <c r="D65" s="329"/>
      <c r="E65" s="363"/>
      <c r="F65" s="363"/>
      <c r="G65" s="295"/>
      <c r="H65" s="328"/>
      <c r="I65" s="329"/>
      <c r="J65" s="329"/>
      <c r="K65" s="363"/>
      <c r="L65" s="363"/>
      <c r="M65" s="295"/>
      <c r="N65" s="328"/>
      <c r="O65" s="329"/>
      <c r="P65" s="329"/>
      <c r="Q65" s="363"/>
      <c r="R65" s="363"/>
      <c r="S65" s="295"/>
      <c r="T65" s="328"/>
      <c r="U65" s="329"/>
      <c r="V65" s="329"/>
      <c r="W65" s="363"/>
      <c r="X65" s="363"/>
      <c r="Y65" s="295"/>
      <c r="Z65" s="328"/>
      <c r="AA65" s="329"/>
      <c r="AB65" s="329"/>
      <c r="AC65" s="363"/>
      <c r="AD65" s="363"/>
      <c r="AE65" s="329"/>
    </row>
    <row r="66" spans="3:31" ht="16.2" customHeight="1">
      <c r="C66" s="329"/>
      <c r="D66" s="329"/>
      <c r="E66" s="363"/>
      <c r="F66" s="363"/>
      <c r="G66" s="295"/>
      <c r="H66" s="328"/>
      <c r="I66" s="329"/>
      <c r="J66" s="329"/>
      <c r="K66" s="363"/>
      <c r="L66" s="363"/>
      <c r="M66" s="295"/>
      <c r="N66" s="328"/>
      <c r="O66" s="329"/>
      <c r="P66" s="329"/>
      <c r="Q66" s="363"/>
      <c r="R66" s="363"/>
      <c r="S66" s="295"/>
      <c r="T66" s="328"/>
      <c r="U66" s="329"/>
      <c r="V66" s="329"/>
      <c r="W66" s="363"/>
      <c r="X66" s="363"/>
      <c r="Y66" s="295"/>
      <c r="Z66" s="328"/>
      <c r="AA66" s="329"/>
      <c r="AB66" s="329"/>
      <c r="AC66" s="363"/>
      <c r="AD66" s="363"/>
      <c r="AE66" s="329"/>
    </row>
    <row r="67" spans="3:31" ht="16.2" customHeight="1">
      <c r="C67" s="329"/>
      <c r="D67" s="329"/>
      <c r="E67" s="363"/>
      <c r="F67" s="363"/>
      <c r="G67" s="295"/>
      <c r="H67" s="328"/>
      <c r="I67" s="329"/>
      <c r="J67" s="329"/>
      <c r="K67" s="363"/>
      <c r="L67" s="363"/>
      <c r="M67" s="295"/>
      <c r="N67" s="328"/>
      <c r="O67" s="329"/>
      <c r="P67" s="329"/>
      <c r="Q67" s="363"/>
      <c r="R67" s="363"/>
      <c r="S67" s="295"/>
      <c r="T67" s="328"/>
      <c r="U67" s="329"/>
      <c r="V67" s="329"/>
      <c r="W67" s="363"/>
      <c r="X67" s="363"/>
      <c r="Y67" s="295"/>
      <c r="Z67" s="328"/>
      <c r="AA67" s="329"/>
      <c r="AB67" s="329"/>
      <c r="AC67" s="363"/>
      <c r="AD67" s="363"/>
      <c r="AE67" s="329"/>
    </row>
    <row r="68" spans="3:31" ht="16.2" customHeight="1">
      <c r="C68" s="329"/>
      <c r="D68" s="329"/>
      <c r="E68" s="363"/>
      <c r="F68" s="363"/>
      <c r="G68" s="295"/>
      <c r="H68" s="328"/>
      <c r="I68" s="329"/>
      <c r="J68" s="329"/>
      <c r="K68" s="363"/>
      <c r="L68" s="363"/>
      <c r="M68" s="295"/>
      <c r="N68" s="328"/>
      <c r="O68" s="329"/>
      <c r="P68" s="329"/>
      <c r="Q68" s="363"/>
      <c r="R68" s="363"/>
      <c r="S68" s="295"/>
      <c r="T68" s="328"/>
      <c r="U68" s="329"/>
      <c r="V68" s="329"/>
      <c r="W68" s="363"/>
      <c r="X68" s="363"/>
      <c r="Y68" s="295"/>
      <c r="Z68" s="328"/>
      <c r="AA68" s="329"/>
      <c r="AB68" s="329"/>
      <c r="AC68" s="363"/>
      <c r="AD68" s="363"/>
      <c r="AE68" s="329"/>
    </row>
    <row r="69" spans="3:31" ht="16.2" customHeight="1">
      <c r="C69" s="329"/>
      <c r="D69" s="329"/>
      <c r="E69" s="363"/>
      <c r="F69" s="363"/>
      <c r="G69" s="295"/>
      <c r="H69" s="328"/>
      <c r="I69" s="329"/>
      <c r="J69" s="329"/>
      <c r="K69" s="363"/>
      <c r="L69" s="363"/>
      <c r="M69" s="295"/>
      <c r="N69" s="328"/>
      <c r="O69" s="329"/>
      <c r="P69" s="329"/>
      <c r="Q69" s="363"/>
      <c r="R69" s="363"/>
      <c r="S69" s="295"/>
      <c r="T69" s="328"/>
      <c r="U69" s="329"/>
      <c r="V69" s="329"/>
      <c r="W69" s="363"/>
      <c r="X69" s="363"/>
      <c r="Y69" s="295"/>
      <c r="Z69" s="328"/>
      <c r="AA69" s="329"/>
      <c r="AB69" s="329"/>
      <c r="AC69" s="363"/>
      <c r="AD69" s="363"/>
      <c r="AE69" s="329"/>
    </row>
    <row r="70" spans="3:31" ht="16.2" customHeight="1">
      <c r="C70" s="329"/>
      <c r="D70" s="329"/>
      <c r="E70" s="363"/>
      <c r="F70" s="363"/>
      <c r="G70" s="295"/>
      <c r="H70" s="328"/>
      <c r="I70" s="329"/>
      <c r="J70" s="329"/>
      <c r="K70" s="363"/>
      <c r="L70" s="363"/>
      <c r="M70" s="295"/>
      <c r="N70" s="328"/>
      <c r="O70" s="329"/>
      <c r="P70" s="329"/>
      <c r="Q70" s="363"/>
      <c r="R70" s="363"/>
      <c r="S70" s="295"/>
      <c r="T70" s="328"/>
      <c r="U70" s="329"/>
      <c r="V70" s="329"/>
      <c r="W70" s="363"/>
      <c r="X70" s="363"/>
      <c r="Y70" s="295"/>
      <c r="Z70" s="328"/>
      <c r="AA70" s="329"/>
      <c r="AB70" s="329"/>
      <c r="AC70" s="363"/>
      <c r="AD70" s="363"/>
      <c r="AE70" s="329"/>
    </row>
    <row r="71" spans="3:31" ht="16.2" customHeight="1">
      <c r="C71" s="329"/>
      <c r="D71" s="329"/>
      <c r="E71" s="363"/>
      <c r="F71" s="363"/>
      <c r="G71" s="295"/>
      <c r="H71" s="328"/>
      <c r="I71" s="329"/>
      <c r="J71" s="329"/>
      <c r="K71" s="363"/>
      <c r="L71" s="363"/>
      <c r="M71" s="295"/>
      <c r="N71" s="328"/>
      <c r="O71" s="329"/>
      <c r="P71" s="329"/>
      <c r="Q71" s="363"/>
      <c r="R71" s="363"/>
      <c r="S71" s="295"/>
      <c r="T71" s="328"/>
      <c r="U71" s="329"/>
      <c r="V71" s="329"/>
      <c r="W71" s="363"/>
      <c r="X71" s="363"/>
      <c r="Y71" s="295"/>
      <c r="Z71" s="328"/>
      <c r="AA71" s="329"/>
      <c r="AB71" s="329"/>
      <c r="AC71" s="363"/>
      <c r="AD71" s="363"/>
      <c r="AE71" s="329"/>
    </row>
    <row r="72" spans="3:31" ht="16.2" customHeight="1">
      <c r="C72" s="329"/>
      <c r="D72" s="329"/>
      <c r="E72" s="363"/>
      <c r="F72" s="363"/>
      <c r="G72" s="295"/>
      <c r="H72" s="328"/>
      <c r="I72" s="329"/>
      <c r="J72" s="329"/>
      <c r="K72" s="363"/>
      <c r="L72" s="363"/>
      <c r="M72" s="295"/>
      <c r="N72" s="328"/>
      <c r="O72" s="329"/>
      <c r="P72" s="329"/>
      <c r="Q72" s="363"/>
      <c r="R72" s="363"/>
      <c r="S72" s="295"/>
      <c r="T72" s="328"/>
      <c r="U72" s="329"/>
      <c r="V72" s="329"/>
      <c r="W72" s="363"/>
      <c r="X72" s="363"/>
      <c r="Y72" s="295"/>
      <c r="Z72" s="328"/>
      <c r="AA72" s="329"/>
      <c r="AB72" s="329"/>
      <c r="AC72" s="363"/>
      <c r="AD72" s="363"/>
      <c r="AE72" s="329"/>
    </row>
    <row r="73" spans="3:31" ht="16.2" customHeight="1">
      <c r="C73" s="329"/>
      <c r="D73" s="329"/>
      <c r="E73" s="363"/>
      <c r="F73" s="363"/>
      <c r="G73" s="295"/>
      <c r="H73" s="328"/>
      <c r="I73" s="329"/>
      <c r="J73" s="329"/>
      <c r="K73" s="363"/>
      <c r="L73" s="363"/>
      <c r="M73" s="295"/>
      <c r="N73" s="328"/>
      <c r="O73" s="329"/>
      <c r="P73" s="329"/>
      <c r="Q73" s="363"/>
      <c r="R73" s="363"/>
      <c r="S73" s="295"/>
      <c r="T73" s="328"/>
      <c r="U73" s="329"/>
      <c r="V73" s="329"/>
      <c r="W73" s="363"/>
      <c r="X73" s="363"/>
      <c r="Y73" s="295"/>
      <c r="Z73" s="328"/>
      <c r="AA73" s="329"/>
      <c r="AB73" s="329"/>
      <c r="AC73" s="363"/>
      <c r="AD73" s="363"/>
      <c r="AE73" s="329"/>
    </row>
    <row r="74" spans="3:31" ht="16.2" customHeight="1">
      <c r="C74" s="329"/>
      <c r="D74" s="329"/>
      <c r="E74" s="363"/>
      <c r="F74" s="363"/>
      <c r="G74" s="295"/>
      <c r="H74" s="328"/>
      <c r="I74" s="329"/>
      <c r="J74" s="329"/>
      <c r="K74" s="363"/>
      <c r="L74" s="363"/>
      <c r="M74" s="295"/>
      <c r="N74" s="328"/>
      <c r="O74" s="329"/>
      <c r="P74" s="329"/>
      <c r="Q74" s="363"/>
      <c r="R74" s="363"/>
      <c r="S74" s="295"/>
      <c r="T74" s="328"/>
      <c r="U74" s="329"/>
      <c r="V74" s="329"/>
      <c r="W74" s="363"/>
      <c r="X74" s="363"/>
      <c r="Y74" s="295"/>
      <c r="Z74" s="328"/>
      <c r="AA74" s="329"/>
      <c r="AB74" s="329"/>
      <c r="AC74" s="363"/>
      <c r="AD74" s="363"/>
      <c r="AE74" s="329"/>
    </row>
    <row r="75" spans="3:31" ht="16.2" customHeight="1">
      <c r="C75" s="329"/>
      <c r="D75" s="329"/>
      <c r="E75" s="363"/>
      <c r="F75" s="363"/>
      <c r="G75" s="295"/>
      <c r="H75" s="328"/>
      <c r="I75" s="329"/>
      <c r="J75" s="329"/>
      <c r="K75" s="363"/>
      <c r="L75" s="363"/>
      <c r="M75" s="295"/>
      <c r="N75" s="328"/>
      <c r="O75" s="329"/>
      <c r="P75" s="329"/>
      <c r="Q75" s="363"/>
      <c r="R75" s="363"/>
      <c r="S75" s="295"/>
      <c r="T75" s="328"/>
      <c r="U75" s="329"/>
      <c r="V75" s="329"/>
      <c r="W75" s="363"/>
      <c r="X75" s="363"/>
      <c r="Y75" s="295"/>
      <c r="Z75" s="328"/>
      <c r="AA75" s="329"/>
      <c r="AB75" s="329"/>
      <c r="AC75" s="363"/>
      <c r="AD75" s="363"/>
      <c r="AE75" s="329"/>
    </row>
    <row r="76" spans="3:31" ht="16.2" customHeight="1">
      <c r="C76" s="329"/>
      <c r="D76" s="329"/>
      <c r="E76" s="363"/>
      <c r="F76" s="363"/>
      <c r="G76" s="295"/>
      <c r="H76" s="328"/>
      <c r="I76" s="329"/>
      <c r="J76" s="329"/>
      <c r="K76" s="363"/>
      <c r="L76" s="363"/>
      <c r="M76" s="295"/>
      <c r="N76" s="328"/>
      <c r="O76" s="329"/>
      <c r="P76" s="329"/>
      <c r="Q76" s="363"/>
      <c r="R76" s="363"/>
      <c r="S76" s="295"/>
      <c r="T76" s="328"/>
      <c r="U76" s="329"/>
      <c r="V76" s="329"/>
      <c r="W76" s="363"/>
      <c r="X76" s="363"/>
      <c r="Y76" s="295"/>
      <c r="Z76" s="328"/>
      <c r="AA76" s="329"/>
      <c r="AB76" s="329"/>
      <c r="AC76" s="363"/>
      <c r="AD76" s="363"/>
      <c r="AE76" s="329"/>
    </row>
    <row r="77" spans="3:31" ht="16.2" customHeight="1">
      <c r="C77" s="329"/>
      <c r="D77" s="329"/>
      <c r="E77" s="363"/>
      <c r="F77" s="363"/>
      <c r="G77" s="295"/>
      <c r="H77" s="328"/>
      <c r="I77" s="329"/>
      <c r="J77" s="329"/>
      <c r="K77" s="363"/>
      <c r="L77" s="363"/>
      <c r="M77" s="295"/>
      <c r="N77" s="328"/>
      <c r="O77" s="329"/>
      <c r="P77" s="329"/>
      <c r="Q77" s="363"/>
      <c r="R77" s="363"/>
      <c r="S77" s="295"/>
      <c r="T77" s="328"/>
      <c r="U77" s="329"/>
      <c r="V77" s="329"/>
      <c r="W77" s="363"/>
      <c r="X77" s="363"/>
      <c r="Y77" s="295"/>
      <c r="Z77" s="328"/>
      <c r="AA77" s="329"/>
      <c r="AB77" s="329"/>
      <c r="AC77" s="363"/>
      <c r="AD77" s="363"/>
      <c r="AE77" s="329"/>
    </row>
    <row r="78" spans="3:31" ht="16.2" customHeight="1">
      <c r="C78" s="329"/>
      <c r="D78" s="329"/>
      <c r="E78" s="363"/>
      <c r="F78" s="363"/>
      <c r="G78" s="295"/>
      <c r="H78" s="328"/>
      <c r="I78" s="329"/>
      <c r="J78" s="329"/>
      <c r="K78" s="363"/>
      <c r="L78" s="363"/>
      <c r="M78" s="295"/>
      <c r="N78" s="328"/>
      <c r="O78" s="329"/>
      <c r="P78" s="329"/>
      <c r="Q78" s="363"/>
      <c r="R78" s="363"/>
      <c r="S78" s="295"/>
      <c r="T78" s="328"/>
      <c r="U78" s="329"/>
      <c r="V78" s="329"/>
      <c r="W78" s="363"/>
      <c r="X78" s="363"/>
      <c r="Y78" s="295"/>
      <c r="Z78" s="328"/>
      <c r="AA78" s="329"/>
      <c r="AB78" s="329"/>
      <c r="AC78" s="363"/>
      <c r="AD78" s="363"/>
      <c r="AE78" s="329"/>
    </row>
    <row r="79" spans="3:31" ht="16.2" customHeight="1">
      <c r="C79" s="329"/>
      <c r="D79" s="329"/>
      <c r="E79" s="363"/>
      <c r="F79" s="363"/>
      <c r="G79" s="295"/>
      <c r="H79" s="328"/>
      <c r="I79" s="329"/>
      <c r="J79" s="329"/>
      <c r="K79" s="363"/>
      <c r="L79" s="363"/>
      <c r="M79" s="295"/>
      <c r="N79" s="328"/>
      <c r="O79" s="329"/>
      <c r="P79" s="329"/>
      <c r="Q79" s="363"/>
      <c r="R79" s="363"/>
      <c r="S79" s="295"/>
      <c r="T79" s="328"/>
      <c r="U79" s="329"/>
      <c r="V79" s="329"/>
      <c r="W79" s="363"/>
      <c r="X79" s="363"/>
      <c r="Y79" s="295"/>
      <c r="Z79" s="328"/>
      <c r="AA79" s="329"/>
      <c r="AB79" s="329"/>
      <c r="AC79" s="363"/>
      <c r="AD79" s="363"/>
      <c r="AE79" s="329"/>
    </row>
    <row r="80" spans="3:31" ht="16.2" customHeight="1">
      <c r="C80" s="329"/>
      <c r="D80" s="329"/>
      <c r="E80" s="363"/>
      <c r="F80" s="363"/>
      <c r="G80" s="295"/>
      <c r="H80" s="328"/>
      <c r="I80" s="329"/>
      <c r="J80" s="329"/>
      <c r="K80" s="363"/>
      <c r="L80" s="363"/>
      <c r="M80" s="295"/>
      <c r="N80" s="328"/>
      <c r="O80" s="329"/>
      <c r="P80" s="329"/>
      <c r="Q80" s="363"/>
      <c r="R80" s="363"/>
      <c r="S80" s="295"/>
      <c r="T80" s="328"/>
      <c r="U80" s="329"/>
      <c r="V80" s="329"/>
      <c r="W80" s="363"/>
      <c r="X80" s="363"/>
      <c r="Y80" s="295"/>
      <c r="Z80" s="328"/>
      <c r="AA80" s="329"/>
      <c r="AB80" s="329"/>
      <c r="AC80" s="363"/>
      <c r="AD80" s="363"/>
      <c r="AE80" s="329"/>
    </row>
    <row r="81" spans="3:31" ht="16.2" customHeight="1">
      <c r="C81" s="329"/>
      <c r="D81" s="329"/>
      <c r="E81" s="363"/>
      <c r="F81" s="363"/>
      <c r="G81" s="295"/>
      <c r="H81" s="328"/>
      <c r="I81" s="329"/>
      <c r="J81" s="329"/>
      <c r="K81" s="363"/>
      <c r="L81" s="363"/>
      <c r="M81" s="295"/>
      <c r="N81" s="328"/>
      <c r="O81" s="329"/>
      <c r="P81" s="329"/>
      <c r="Q81" s="363"/>
      <c r="R81" s="363"/>
      <c r="S81" s="295"/>
      <c r="T81" s="328"/>
      <c r="U81" s="329"/>
      <c r="V81" s="329"/>
      <c r="W81" s="363"/>
      <c r="X81" s="363"/>
      <c r="Y81" s="295"/>
      <c r="Z81" s="328"/>
      <c r="AA81" s="329"/>
      <c r="AB81" s="329"/>
      <c r="AC81" s="363"/>
      <c r="AD81" s="363"/>
      <c r="AE81" s="329"/>
    </row>
    <row r="82" spans="3:31" ht="16.2" customHeight="1">
      <c r="C82" s="329"/>
      <c r="D82" s="329"/>
      <c r="E82" s="363"/>
      <c r="F82" s="363"/>
      <c r="G82" s="295"/>
      <c r="H82" s="328"/>
      <c r="I82" s="329"/>
      <c r="J82" s="329"/>
      <c r="K82" s="363"/>
      <c r="L82" s="363"/>
      <c r="M82" s="295"/>
      <c r="N82" s="328"/>
      <c r="O82" s="329"/>
      <c r="P82" s="329"/>
      <c r="Q82" s="363"/>
      <c r="R82" s="363"/>
      <c r="S82" s="295"/>
      <c r="T82" s="328"/>
      <c r="U82" s="329"/>
      <c r="V82" s="329"/>
      <c r="W82" s="363"/>
      <c r="X82" s="363"/>
      <c r="Y82" s="295"/>
      <c r="Z82" s="328"/>
      <c r="AA82" s="329"/>
      <c r="AB82" s="329"/>
      <c r="AC82" s="363"/>
      <c r="AD82" s="363"/>
      <c r="AE82" s="329"/>
    </row>
    <row r="83" spans="3:31" ht="16.2" customHeight="1">
      <c r="C83" s="329"/>
      <c r="D83" s="329"/>
      <c r="E83" s="363"/>
      <c r="F83" s="363"/>
      <c r="G83" s="295"/>
      <c r="H83" s="328"/>
      <c r="I83" s="329"/>
      <c r="J83" s="329"/>
      <c r="K83" s="363"/>
      <c r="L83" s="363"/>
      <c r="M83" s="295"/>
      <c r="N83" s="328"/>
      <c r="O83" s="329"/>
      <c r="P83" s="329"/>
      <c r="Q83" s="363"/>
      <c r="R83" s="363"/>
      <c r="S83" s="295"/>
      <c r="T83" s="328"/>
      <c r="U83" s="329"/>
      <c r="V83" s="329"/>
      <c r="W83" s="363"/>
      <c r="X83" s="363"/>
      <c r="Y83" s="295"/>
      <c r="Z83" s="328"/>
      <c r="AA83" s="329"/>
      <c r="AB83" s="329"/>
      <c r="AC83" s="363"/>
      <c r="AD83" s="363"/>
      <c r="AE83" s="329"/>
    </row>
    <row r="84" spans="3:31" ht="16.2" customHeight="1">
      <c r="C84" s="329"/>
      <c r="D84" s="329"/>
      <c r="E84" s="363"/>
      <c r="F84" s="363"/>
      <c r="G84" s="295"/>
      <c r="H84" s="328"/>
      <c r="I84" s="329"/>
      <c r="J84" s="329"/>
      <c r="K84" s="363"/>
      <c r="L84" s="363"/>
      <c r="M84" s="295"/>
      <c r="N84" s="328"/>
      <c r="O84" s="329"/>
      <c r="P84" s="329"/>
      <c r="Q84" s="363"/>
      <c r="R84" s="363"/>
      <c r="S84" s="295"/>
      <c r="T84" s="328"/>
      <c r="U84" s="329"/>
      <c r="V84" s="329"/>
      <c r="W84" s="363"/>
      <c r="X84" s="363"/>
      <c r="Y84" s="295"/>
      <c r="Z84" s="328"/>
      <c r="AA84" s="329"/>
      <c r="AB84" s="329"/>
      <c r="AC84" s="363"/>
      <c r="AD84" s="363"/>
      <c r="AE84" s="329"/>
    </row>
    <row r="85" spans="3:31" ht="16.2" customHeight="1">
      <c r="C85" s="329"/>
      <c r="D85" s="329"/>
      <c r="E85" s="363"/>
      <c r="F85" s="363"/>
      <c r="G85" s="295"/>
      <c r="H85" s="328"/>
      <c r="I85" s="329"/>
      <c r="J85" s="329"/>
      <c r="K85" s="363"/>
      <c r="L85" s="363"/>
      <c r="M85" s="295"/>
      <c r="N85" s="328"/>
      <c r="O85" s="329"/>
      <c r="P85" s="329"/>
      <c r="Q85" s="363"/>
      <c r="R85" s="363"/>
      <c r="S85" s="295"/>
      <c r="T85" s="328"/>
      <c r="U85" s="329"/>
      <c r="V85" s="329"/>
      <c r="W85" s="363"/>
      <c r="X85" s="363"/>
      <c r="Y85" s="295"/>
      <c r="Z85" s="328"/>
      <c r="AA85" s="329"/>
      <c r="AB85" s="329"/>
      <c r="AC85" s="363"/>
      <c r="AD85" s="363"/>
      <c r="AE85" s="329"/>
    </row>
    <row r="86" spans="3:31" ht="16.2" customHeight="1">
      <c r="C86" s="329"/>
      <c r="D86" s="329"/>
      <c r="E86" s="363"/>
      <c r="F86" s="363"/>
      <c r="G86" s="295"/>
      <c r="H86" s="328"/>
      <c r="I86" s="329"/>
      <c r="J86" s="329"/>
      <c r="K86" s="363"/>
      <c r="L86" s="363"/>
      <c r="M86" s="295"/>
      <c r="N86" s="328"/>
      <c r="O86" s="329"/>
      <c r="P86" s="329"/>
      <c r="Q86" s="363"/>
      <c r="R86" s="363"/>
      <c r="S86" s="295"/>
      <c r="T86" s="328"/>
      <c r="U86" s="329"/>
      <c r="V86" s="329"/>
      <c r="W86" s="363"/>
      <c r="X86" s="363"/>
      <c r="Y86" s="295"/>
      <c r="Z86" s="328"/>
      <c r="AA86" s="329"/>
      <c r="AB86" s="329"/>
      <c r="AC86" s="363"/>
      <c r="AD86" s="363"/>
      <c r="AE86" s="329"/>
    </row>
    <row r="87" spans="3:31" ht="16.2" customHeight="1">
      <c r="C87" s="329"/>
      <c r="D87" s="329"/>
      <c r="E87" s="363"/>
      <c r="F87" s="363"/>
      <c r="G87" s="295"/>
      <c r="H87" s="328"/>
      <c r="I87" s="329"/>
      <c r="J87" s="329"/>
      <c r="K87" s="363"/>
      <c r="L87" s="363"/>
      <c r="M87" s="295"/>
      <c r="N87" s="328"/>
      <c r="O87" s="329"/>
      <c r="P87" s="329"/>
      <c r="Q87" s="363"/>
      <c r="R87" s="363"/>
      <c r="S87" s="295"/>
      <c r="T87" s="328"/>
      <c r="U87" s="329"/>
      <c r="V87" s="329"/>
      <c r="W87" s="363"/>
      <c r="X87" s="363"/>
      <c r="Y87" s="295"/>
      <c r="Z87" s="328"/>
      <c r="AA87" s="329"/>
      <c r="AB87" s="329"/>
      <c r="AC87" s="363"/>
      <c r="AD87" s="363"/>
      <c r="AE87" s="329"/>
    </row>
    <row r="88" spans="3:31" ht="16.2" customHeight="1">
      <c r="C88" s="329"/>
      <c r="D88" s="329"/>
      <c r="E88" s="363"/>
      <c r="F88" s="363"/>
      <c r="G88" s="295"/>
      <c r="H88" s="328"/>
      <c r="I88" s="329"/>
      <c r="J88" s="329"/>
      <c r="K88" s="363"/>
      <c r="L88" s="363"/>
      <c r="M88" s="295"/>
      <c r="N88" s="328"/>
      <c r="O88" s="329"/>
      <c r="P88" s="329"/>
      <c r="Q88" s="363"/>
      <c r="R88" s="363"/>
      <c r="S88" s="295"/>
      <c r="T88" s="328"/>
      <c r="U88" s="329"/>
      <c r="V88" s="329"/>
      <c r="W88" s="363"/>
      <c r="X88" s="363"/>
      <c r="Y88" s="295"/>
      <c r="Z88" s="328"/>
      <c r="AA88" s="329"/>
      <c r="AB88" s="329"/>
      <c r="AC88" s="363"/>
      <c r="AD88" s="363"/>
      <c r="AE88" s="329"/>
    </row>
    <row r="89" spans="3:31" ht="16.2" customHeight="1">
      <c r="C89" s="329"/>
      <c r="D89" s="329"/>
      <c r="E89" s="363"/>
      <c r="F89" s="363"/>
      <c r="G89" s="295"/>
      <c r="H89" s="328"/>
      <c r="I89" s="329"/>
      <c r="J89" s="329"/>
      <c r="K89" s="363"/>
      <c r="L89" s="363"/>
      <c r="M89" s="295"/>
      <c r="N89" s="328"/>
      <c r="O89" s="329"/>
      <c r="P89" s="329"/>
      <c r="Q89" s="363"/>
      <c r="R89" s="363"/>
      <c r="S89" s="295"/>
      <c r="T89" s="328"/>
      <c r="U89" s="329"/>
      <c r="V89" s="329"/>
      <c r="W89" s="363"/>
      <c r="X89" s="363"/>
      <c r="Y89" s="295"/>
      <c r="Z89" s="328"/>
      <c r="AA89" s="329"/>
      <c r="AB89" s="329"/>
      <c r="AC89" s="363"/>
      <c r="AD89" s="363"/>
      <c r="AE89" s="329"/>
    </row>
    <row r="90" spans="3:31" ht="16.2" customHeight="1">
      <c r="C90" s="329"/>
      <c r="D90" s="329"/>
      <c r="E90" s="363"/>
      <c r="F90" s="363"/>
      <c r="G90" s="295"/>
      <c r="H90" s="328"/>
      <c r="I90" s="329"/>
      <c r="J90" s="329"/>
      <c r="K90" s="363"/>
      <c r="L90" s="363"/>
      <c r="M90" s="295"/>
      <c r="N90" s="328"/>
      <c r="O90" s="329"/>
      <c r="P90" s="329"/>
      <c r="Q90" s="363"/>
      <c r="R90" s="363"/>
      <c r="S90" s="295"/>
      <c r="T90" s="328"/>
      <c r="U90" s="329"/>
      <c r="V90" s="329"/>
      <c r="W90" s="363"/>
      <c r="X90" s="363"/>
      <c r="Y90" s="295"/>
      <c r="Z90" s="328"/>
      <c r="AA90" s="329"/>
      <c r="AB90" s="329"/>
      <c r="AC90" s="363"/>
      <c r="AD90" s="363"/>
      <c r="AE90" s="329"/>
    </row>
    <row r="91" spans="3:31" ht="16.2" customHeight="1">
      <c r="C91" s="329"/>
      <c r="D91" s="329"/>
      <c r="E91" s="363"/>
      <c r="F91" s="363"/>
      <c r="G91" s="295"/>
      <c r="H91" s="328"/>
      <c r="I91" s="329"/>
      <c r="J91" s="329"/>
      <c r="K91" s="363"/>
      <c r="L91" s="363"/>
      <c r="M91" s="295"/>
      <c r="N91" s="328"/>
      <c r="O91" s="329"/>
      <c r="P91" s="329"/>
      <c r="Q91" s="363"/>
      <c r="R91" s="363"/>
      <c r="S91" s="295"/>
      <c r="T91" s="328"/>
      <c r="U91" s="329"/>
      <c r="V91" s="329"/>
      <c r="W91" s="363"/>
      <c r="X91" s="363"/>
      <c r="Y91" s="295"/>
      <c r="Z91" s="328"/>
      <c r="AA91" s="329"/>
      <c r="AB91" s="329"/>
      <c r="AC91" s="363"/>
      <c r="AD91" s="363"/>
      <c r="AE91" s="329"/>
    </row>
    <row r="92" spans="3:31" ht="16.2" customHeight="1">
      <c r="C92" s="329"/>
      <c r="D92" s="329"/>
      <c r="E92" s="363"/>
      <c r="F92" s="363"/>
      <c r="G92" s="295"/>
      <c r="H92" s="328"/>
      <c r="I92" s="329"/>
      <c r="J92" s="329"/>
      <c r="K92" s="363"/>
      <c r="L92" s="363"/>
      <c r="M92" s="295"/>
      <c r="N92" s="328"/>
      <c r="O92" s="329"/>
      <c r="P92" s="329"/>
      <c r="Q92" s="363"/>
      <c r="R92" s="363"/>
      <c r="S92" s="295"/>
      <c r="T92" s="328"/>
      <c r="U92" s="329"/>
      <c r="V92" s="329"/>
      <c r="W92" s="363"/>
      <c r="X92" s="363"/>
      <c r="Y92" s="295"/>
      <c r="Z92" s="328"/>
      <c r="AA92" s="329"/>
      <c r="AB92" s="329"/>
      <c r="AC92" s="363"/>
      <c r="AD92" s="363"/>
      <c r="AE92" s="329"/>
    </row>
    <row r="93" spans="3:31" ht="16.2" customHeight="1">
      <c r="C93" s="329"/>
      <c r="D93" s="329"/>
      <c r="E93" s="363"/>
      <c r="F93" s="363"/>
      <c r="G93" s="295"/>
      <c r="H93" s="328"/>
      <c r="I93" s="329"/>
      <c r="J93" s="329"/>
      <c r="K93" s="363"/>
      <c r="L93" s="363"/>
      <c r="M93" s="295"/>
      <c r="N93" s="328"/>
      <c r="O93" s="329"/>
      <c r="P93" s="329"/>
      <c r="Q93" s="363"/>
      <c r="R93" s="363"/>
      <c r="S93" s="295"/>
      <c r="T93" s="328"/>
      <c r="U93" s="329"/>
      <c r="V93" s="329"/>
      <c r="W93" s="363"/>
      <c r="X93" s="363"/>
      <c r="Y93" s="295"/>
      <c r="Z93" s="328"/>
      <c r="AA93" s="329"/>
      <c r="AB93" s="329"/>
      <c r="AC93" s="363"/>
      <c r="AD93" s="363"/>
      <c r="AE93" s="329"/>
    </row>
    <row r="94" spans="3:31" ht="16.2" customHeight="1">
      <c r="C94" s="329"/>
      <c r="D94" s="329"/>
      <c r="E94" s="363"/>
      <c r="F94" s="363"/>
      <c r="G94" s="295"/>
      <c r="H94" s="328"/>
      <c r="I94" s="329"/>
      <c r="J94" s="329"/>
      <c r="K94" s="363"/>
      <c r="L94" s="363"/>
      <c r="M94" s="295"/>
      <c r="N94" s="328"/>
      <c r="O94" s="329"/>
      <c r="P94" s="329"/>
      <c r="Q94" s="363"/>
      <c r="R94" s="363"/>
      <c r="S94" s="295"/>
      <c r="T94" s="328"/>
      <c r="U94" s="329"/>
      <c r="V94" s="329"/>
      <c r="W94" s="363"/>
      <c r="X94" s="363"/>
      <c r="Y94" s="295"/>
      <c r="Z94" s="328"/>
      <c r="AA94" s="329"/>
      <c r="AB94" s="329"/>
      <c r="AC94" s="363"/>
      <c r="AD94" s="363"/>
      <c r="AE94" s="329"/>
    </row>
    <row r="95" spans="3:31" ht="16.2" customHeight="1">
      <c r="C95" s="329"/>
      <c r="D95" s="329"/>
      <c r="E95" s="363"/>
      <c r="F95" s="363"/>
      <c r="G95" s="295"/>
      <c r="H95" s="328"/>
      <c r="I95" s="329"/>
      <c r="J95" s="329"/>
      <c r="K95" s="363"/>
      <c r="L95" s="363"/>
      <c r="M95" s="295"/>
      <c r="N95" s="328"/>
      <c r="O95" s="329"/>
      <c r="P95" s="329"/>
      <c r="Q95" s="363"/>
      <c r="R95" s="363"/>
      <c r="S95" s="295"/>
      <c r="T95" s="328"/>
      <c r="U95" s="329"/>
      <c r="V95" s="329"/>
      <c r="W95" s="363"/>
      <c r="X95" s="363"/>
      <c r="Y95" s="295"/>
      <c r="Z95" s="328"/>
      <c r="AA95" s="329"/>
      <c r="AB95" s="329"/>
      <c r="AC95" s="363"/>
      <c r="AD95" s="363"/>
      <c r="AE95" s="329"/>
    </row>
    <row r="96" spans="3:31" ht="16.2" customHeight="1">
      <c r="C96" s="329"/>
      <c r="D96" s="329"/>
      <c r="E96" s="363"/>
      <c r="F96" s="363"/>
      <c r="G96" s="295"/>
      <c r="H96" s="328"/>
      <c r="I96" s="329"/>
      <c r="J96" s="329"/>
      <c r="K96" s="363"/>
      <c r="L96" s="363"/>
      <c r="M96" s="295"/>
      <c r="N96" s="328"/>
      <c r="O96" s="329"/>
      <c r="P96" s="329"/>
      <c r="Q96" s="363"/>
      <c r="R96" s="363"/>
      <c r="S96" s="295"/>
      <c r="T96" s="328"/>
      <c r="U96" s="329"/>
      <c r="V96" s="329"/>
      <c r="W96" s="363"/>
      <c r="X96" s="363"/>
      <c r="Y96" s="295"/>
      <c r="Z96" s="328"/>
      <c r="AA96" s="329"/>
      <c r="AB96" s="329"/>
      <c r="AC96" s="363"/>
      <c r="AD96" s="363"/>
      <c r="AE96" s="329"/>
    </row>
    <row r="97" spans="3:31" ht="16.2" customHeight="1">
      <c r="C97" s="329"/>
      <c r="D97" s="329"/>
      <c r="E97" s="363"/>
      <c r="F97" s="363"/>
      <c r="G97" s="295"/>
      <c r="H97" s="328"/>
      <c r="I97" s="329"/>
      <c r="J97" s="329"/>
      <c r="K97" s="363"/>
      <c r="L97" s="363"/>
      <c r="M97" s="295"/>
      <c r="N97" s="328"/>
      <c r="O97" s="329"/>
      <c r="P97" s="329"/>
      <c r="Q97" s="363"/>
      <c r="R97" s="363"/>
      <c r="S97" s="295"/>
      <c r="T97" s="328"/>
      <c r="U97" s="329"/>
      <c r="V97" s="329"/>
      <c r="W97" s="363"/>
      <c r="X97" s="363"/>
      <c r="Y97" s="295"/>
      <c r="Z97" s="328"/>
      <c r="AA97" s="329"/>
      <c r="AB97" s="329"/>
      <c r="AC97" s="363"/>
      <c r="AD97" s="363"/>
      <c r="AE97" s="329"/>
    </row>
    <row r="98" spans="3:31" ht="16.2" customHeight="1">
      <c r="C98" s="329"/>
      <c r="D98" s="329"/>
      <c r="E98" s="363"/>
      <c r="F98" s="363"/>
      <c r="G98" s="295"/>
      <c r="H98" s="328"/>
      <c r="I98" s="329"/>
      <c r="J98" s="329"/>
      <c r="K98" s="363"/>
      <c r="L98" s="363"/>
      <c r="M98" s="295"/>
      <c r="N98" s="328"/>
      <c r="O98" s="329"/>
      <c r="P98" s="329"/>
      <c r="Q98" s="363"/>
      <c r="R98" s="363"/>
      <c r="S98" s="295"/>
      <c r="T98" s="328"/>
      <c r="U98" s="329"/>
      <c r="V98" s="329"/>
      <c r="W98" s="363"/>
      <c r="X98" s="363"/>
      <c r="Y98" s="295"/>
      <c r="Z98" s="328"/>
      <c r="AA98" s="329"/>
      <c r="AB98" s="329"/>
      <c r="AC98" s="363"/>
      <c r="AD98" s="363"/>
      <c r="AE98" s="329"/>
    </row>
    <row r="99" spans="3:31" ht="16.2" customHeight="1">
      <c r="C99" s="329"/>
      <c r="D99" s="329"/>
      <c r="E99" s="363"/>
      <c r="F99" s="363"/>
      <c r="G99" s="295"/>
      <c r="H99" s="328"/>
      <c r="I99" s="329"/>
      <c r="J99" s="329"/>
      <c r="K99" s="363"/>
      <c r="L99" s="363"/>
      <c r="M99" s="295"/>
      <c r="N99" s="328"/>
      <c r="O99" s="329"/>
      <c r="P99" s="329"/>
      <c r="Q99" s="363"/>
      <c r="R99" s="363"/>
      <c r="S99" s="295"/>
      <c r="T99" s="328"/>
      <c r="U99" s="329"/>
      <c r="V99" s="329"/>
      <c r="W99" s="363"/>
      <c r="X99" s="363"/>
      <c r="Y99" s="295"/>
      <c r="Z99" s="328"/>
      <c r="AA99" s="329"/>
      <c r="AB99" s="329"/>
      <c r="AC99" s="363"/>
      <c r="AD99" s="363"/>
      <c r="AE99" s="329"/>
    </row>
    <row r="100" spans="3:31" ht="16.2" customHeight="1">
      <c r="C100" s="329"/>
      <c r="D100" s="329"/>
      <c r="E100" s="363"/>
      <c r="F100" s="363"/>
      <c r="G100" s="295"/>
      <c r="H100" s="328"/>
      <c r="I100" s="329"/>
      <c r="J100" s="329"/>
      <c r="K100" s="363"/>
      <c r="L100" s="363"/>
      <c r="M100" s="295"/>
      <c r="N100" s="328"/>
      <c r="O100" s="329"/>
      <c r="P100" s="329"/>
      <c r="Q100" s="363"/>
      <c r="R100" s="363"/>
      <c r="S100" s="295"/>
      <c r="T100" s="328"/>
      <c r="U100" s="329"/>
      <c r="V100" s="329"/>
      <c r="W100" s="363"/>
      <c r="X100" s="363"/>
      <c r="Y100" s="295"/>
      <c r="Z100" s="328"/>
      <c r="AA100" s="329"/>
      <c r="AB100" s="329"/>
      <c r="AC100" s="363"/>
      <c r="AD100" s="363"/>
      <c r="AE100" s="329"/>
    </row>
    <row r="101" spans="3:31" ht="16.2" customHeight="1">
      <c r="C101" s="329"/>
      <c r="D101" s="329"/>
      <c r="E101" s="363"/>
      <c r="F101" s="363"/>
      <c r="G101" s="295"/>
      <c r="H101" s="328"/>
      <c r="I101" s="329"/>
      <c r="J101" s="329"/>
      <c r="K101" s="363"/>
      <c r="L101" s="363"/>
      <c r="M101" s="295"/>
      <c r="N101" s="328"/>
      <c r="O101" s="329"/>
      <c r="P101" s="329"/>
      <c r="Q101" s="363"/>
      <c r="R101" s="363"/>
      <c r="S101" s="295"/>
      <c r="T101" s="328"/>
      <c r="U101" s="329"/>
      <c r="V101" s="329"/>
      <c r="W101" s="363"/>
      <c r="X101" s="363"/>
      <c r="Y101" s="295"/>
      <c r="Z101" s="328"/>
      <c r="AA101" s="329"/>
      <c r="AB101" s="329"/>
      <c r="AC101" s="363"/>
      <c r="AD101" s="363"/>
      <c r="AE101" s="329"/>
    </row>
    <row r="102" spans="3:31" ht="16.2" customHeight="1">
      <c r="C102" s="329"/>
      <c r="D102" s="329"/>
      <c r="E102" s="363"/>
      <c r="F102" s="363"/>
      <c r="G102" s="295"/>
      <c r="H102" s="328"/>
      <c r="I102" s="329"/>
      <c r="J102" s="329"/>
      <c r="K102" s="363"/>
      <c r="L102" s="363"/>
      <c r="M102" s="295"/>
      <c r="N102" s="328"/>
      <c r="O102" s="329"/>
      <c r="P102" s="329"/>
      <c r="Q102" s="363"/>
      <c r="R102" s="363"/>
      <c r="S102" s="295"/>
      <c r="T102" s="328"/>
      <c r="U102" s="329"/>
      <c r="V102" s="329"/>
      <c r="W102" s="363"/>
      <c r="X102" s="363"/>
      <c r="Y102" s="295"/>
      <c r="Z102" s="328"/>
      <c r="AA102" s="329"/>
      <c r="AB102" s="329"/>
      <c r="AC102" s="363"/>
      <c r="AD102" s="363"/>
      <c r="AE102" s="329"/>
    </row>
    <row r="103" spans="3:31" ht="16.2" customHeight="1">
      <c r="C103" s="329"/>
      <c r="D103" s="329"/>
      <c r="E103" s="363"/>
      <c r="F103" s="363"/>
      <c r="G103" s="295"/>
      <c r="H103" s="328"/>
      <c r="I103" s="329"/>
      <c r="J103" s="329"/>
      <c r="K103" s="363"/>
      <c r="L103" s="363"/>
      <c r="M103" s="295"/>
      <c r="N103" s="328"/>
      <c r="O103" s="329"/>
      <c r="P103" s="329"/>
      <c r="Q103" s="363"/>
      <c r="R103" s="363"/>
      <c r="S103" s="295"/>
      <c r="T103" s="328"/>
      <c r="U103" s="329"/>
      <c r="V103" s="329"/>
      <c r="W103" s="363"/>
      <c r="X103" s="363"/>
      <c r="Y103" s="295"/>
      <c r="Z103" s="328"/>
      <c r="AA103" s="329"/>
      <c r="AB103" s="329"/>
      <c r="AC103" s="363"/>
      <c r="AD103" s="363"/>
      <c r="AE103" s="329"/>
    </row>
    <row r="104" spans="3:31" ht="16.2" customHeight="1">
      <c r="C104" s="329"/>
      <c r="D104" s="329"/>
      <c r="E104" s="363"/>
      <c r="F104" s="363"/>
      <c r="G104" s="295"/>
      <c r="H104" s="328"/>
      <c r="I104" s="329"/>
      <c r="J104" s="329"/>
      <c r="K104" s="363"/>
      <c r="L104" s="363"/>
      <c r="M104" s="295"/>
      <c r="N104" s="328"/>
      <c r="O104" s="329"/>
      <c r="P104" s="329"/>
      <c r="Q104" s="363"/>
      <c r="R104" s="363"/>
      <c r="S104" s="295"/>
      <c r="T104" s="328"/>
      <c r="U104" s="329"/>
      <c r="V104" s="329"/>
      <c r="W104" s="363"/>
      <c r="X104" s="363"/>
      <c r="Y104" s="295"/>
      <c r="Z104" s="328"/>
      <c r="AA104" s="329"/>
      <c r="AB104" s="329"/>
      <c r="AC104" s="363"/>
      <c r="AD104" s="363"/>
      <c r="AE104" s="329"/>
    </row>
    <row r="105" spans="3:31" ht="16.2" customHeight="1">
      <c r="C105" s="329"/>
      <c r="D105" s="329"/>
      <c r="E105" s="363"/>
      <c r="F105" s="363"/>
      <c r="G105" s="295"/>
      <c r="H105" s="328"/>
      <c r="I105" s="329"/>
      <c r="J105" s="329"/>
      <c r="K105" s="363"/>
      <c r="L105" s="363"/>
      <c r="M105" s="295"/>
      <c r="N105" s="328"/>
      <c r="O105" s="329"/>
      <c r="P105" s="329"/>
      <c r="Q105" s="363"/>
      <c r="R105" s="363"/>
      <c r="S105" s="295"/>
      <c r="T105" s="328"/>
      <c r="U105" s="329"/>
      <c r="V105" s="329"/>
      <c r="W105" s="363"/>
      <c r="X105" s="363"/>
      <c r="Y105" s="295"/>
      <c r="Z105" s="328"/>
      <c r="AA105" s="329"/>
      <c r="AB105" s="329"/>
      <c r="AC105" s="363"/>
      <c r="AD105" s="363"/>
      <c r="AE105" s="329"/>
    </row>
    <row r="106" spans="3:31" ht="16.2" customHeight="1">
      <c r="C106" s="329"/>
      <c r="D106" s="329"/>
      <c r="E106" s="363"/>
      <c r="F106" s="363"/>
      <c r="G106" s="295"/>
      <c r="H106" s="328"/>
      <c r="I106" s="329"/>
      <c r="J106" s="329"/>
      <c r="K106" s="363"/>
      <c r="L106" s="363"/>
      <c r="M106" s="295"/>
      <c r="N106" s="328"/>
      <c r="O106" s="329"/>
      <c r="P106" s="329"/>
      <c r="Q106" s="363"/>
      <c r="R106" s="363"/>
      <c r="S106" s="295"/>
      <c r="T106" s="328"/>
      <c r="U106" s="329"/>
      <c r="V106" s="329"/>
      <c r="W106" s="363"/>
      <c r="X106" s="363"/>
      <c r="Y106" s="295"/>
      <c r="Z106" s="328"/>
      <c r="AA106" s="329"/>
      <c r="AB106" s="329"/>
      <c r="AC106" s="363"/>
      <c r="AD106" s="363"/>
      <c r="AE106" s="329"/>
    </row>
    <row r="107" spans="3:31" ht="16.2" customHeight="1">
      <c r="C107" s="329"/>
      <c r="D107" s="329"/>
      <c r="E107" s="363"/>
      <c r="F107" s="363"/>
      <c r="G107" s="295"/>
      <c r="H107" s="328"/>
      <c r="I107" s="329"/>
      <c r="J107" s="329"/>
      <c r="K107" s="363"/>
      <c r="L107" s="363"/>
      <c r="M107" s="295"/>
      <c r="N107" s="328"/>
      <c r="O107" s="329"/>
      <c r="P107" s="329"/>
      <c r="Q107" s="363"/>
      <c r="R107" s="363"/>
      <c r="S107" s="295"/>
      <c r="T107" s="328"/>
      <c r="U107" s="329"/>
      <c r="V107" s="329"/>
      <c r="W107" s="363"/>
      <c r="X107" s="363"/>
      <c r="Y107" s="295"/>
      <c r="Z107" s="328"/>
      <c r="AA107" s="329"/>
      <c r="AB107" s="329"/>
      <c r="AC107" s="363"/>
      <c r="AD107" s="363"/>
      <c r="AE107" s="329"/>
    </row>
    <row r="108" spans="3:31" ht="16.2" customHeight="1">
      <c r="C108" s="329"/>
      <c r="D108" s="329"/>
      <c r="E108" s="363"/>
      <c r="F108" s="363"/>
      <c r="G108" s="295"/>
      <c r="H108" s="328"/>
      <c r="I108" s="329"/>
      <c r="J108" s="329"/>
      <c r="K108" s="363"/>
      <c r="L108" s="363"/>
      <c r="M108" s="295"/>
      <c r="N108" s="328"/>
      <c r="O108" s="329"/>
      <c r="P108" s="329"/>
      <c r="Q108" s="363"/>
      <c r="R108" s="363"/>
      <c r="S108" s="295"/>
      <c r="T108" s="328"/>
      <c r="U108" s="329"/>
      <c r="V108" s="329"/>
      <c r="W108" s="363"/>
      <c r="X108" s="363"/>
      <c r="Y108" s="295"/>
      <c r="Z108" s="328"/>
      <c r="AA108" s="329"/>
      <c r="AB108" s="329"/>
      <c r="AC108" s="363"/>
      <c r="AD108" s="363"/>
      <c r="AE108" s="329"/>
    </row>
    <row r="109" spans="3:31" ht="16.2" customHeight="1">
      <c r="C109" s="329"/>
      <c r="D109" s="329"/>
      <c r="E109" s="363"/>
      <c r="F109" s="363"/>
      <c r="G109" s="295"/>
      <c r="H109" s="328"/>
      <c r="I109" s="329"/>
      <c r="J109" s="329"/>
      <c r="K109" s="363"/>
      <c r="L109" s="363"/>
      <c r="M109" s="295"/>
      <c r="N109" s="328"/>
      <c r="O109" s="329"/>
      <c r="P109" s="329"/>
      <c r="Q109" s="363"/>
      <c r="R109" s="363"/>
      <c r="S109" s="295"/>
      <c r="T109" s="328"/>
      <c r="U109" s="329"/>
      <c r="V109" s="329"/>
      <c r="W109" s="363"/>
      <c r="X109" s="363"/>
      <c r="Y109" s="295"/>
      <c r="Z109" s="328"/>
      <c r="AA109" s="329"/>
      <c r="AB109" s="329"/>
      <c r="AC109" s="363"/>
      <c r="AD109" s="363"/>
      <c r="AE109" s="329"/>
    </row>
    <row r="110" spans="3:31" ht="16.2" customHeight="1">
      <c r="C110" s="329"/>
      <c r="D110" s="329"/>
      <c r="E110" s="363"/>
      <c r="F110" s="363"/>
      <c r="G110" s="295"/>
      <c r="H110" s="328"/>
      <c r="I110" s="329"/>
      <c r="J110" s="329"/>
      <c r="K110" s="363"/>
      <c r="L110" s="363"/>
      <c r="M110" s="295"/>
      <c r="N110" s="328"/>
      <c r="O110" s="329"/>
      <c r="P110" s="329"/>
      <c r="Q110" s="363"/>
      <c r="R110" s="363"/>
      <c r="S110" s="295"/>
      <c r="T110" s="328"/>
      <c r="U110" s="329"/>
      <c r="V110" s="329"/>
      <c r="W110" s="363"/>
      <c r="X110" s="363"/>
      <c r="Y110" s="295"/>
      <c r="Z110" s="328"/>
      <c r="AA110" s="329"/>
      <c r="AB110" s="329"/>
      <c r="AC110" s="363"/>
      <c r="AD110" s="363"/>
      <c r="AE110" s="329"/>
    </row>
    <row r="111" spans="3:31" ht="16.2" customHeight="1">
      <c r="C111" s="329"/>
      <c r="D111" s="329"/>
      <c r="E111" s="363"/>
      <c r="F111" s="363"/>
      <c r="G111" s="295"/>
      <c r="H111" s="328"/>
      <c r="I111" s="329"/>
      <c r="J111" s="329"/>
      <c r="K111" s="363"/>
      <c r="L111" s="363"/>
      <c r="M111" s="295"/>
      <c r="N111" s="328"/>
      <c r="O111" s="329"/>
      <c r="P111" s="329"/>
      <c r="Q111" s="363"/>
      <c r="R111" s="363"/>
      <c r="S111" s="295"/>
      <c r="T111" s="328"/>
      <c r="U111" s="329"/>
      <c r="V111" s="329"/>
      <c r="W111" s="363"/>
      <c r="X111" s="363"/>
      <c r="Y111" s="295"/>
      <c r="Z111" s="328"/>
      <c r="AA111" s="329"/>
      <c r="AB111" s="329"/>
      <c r="AC111" s="363"/>
      <c r="AD111" s="363"/>
      <c r="AE111" s="329"/>
    </row>
    <row r="112" spans="3:31" ht="16.2" customHeight="1">
      <c r="C112" s="329"/>
      <c r="D112" s="329"/>
      <c r="E112" s="363"/>
      <c r="F112" s="363"/>
      <c r="G112" s="295"/>
      <c r="H112" s="328"/>
      <c r="I112" s="329"/>
      <c r="J112" s="329"/>
      <c r="K112" s="363"/>
      <c r="L112" s="363"/>
      <c r="M112" s="295"/>
      <c r="N112" s="328"/>
      <c r="O112" s="329"/>
      <c r="P112" s="329"/>
      <c r="Q112" s="363"/>
      <c r="R112" s="363"/>
      <c r="S112" s="295"/>
      <c r="T112" s="328"/>
      <c r="U112" s="329"/>
      <c r="V112" s="329"/>
      <c r="W112" s="363"/>
      <c r="X112" s="363"/>
      <c r="Y112" s="295"/>
      <c r="Z112" s="328"/>
      <c r="AA112" s="329"/>
      <c r="AB112" s="329"/>
      <c r="AC112" s="363"/>
      <c r="AD112" s="363"/>
      <c r="AE112" s="329"/>
    </row>
    <row r="113" spans="3:31" ht="16.2" customHeight="1">
      <c r="C113" s="329"/>
      <c r="D113" s="329"/>
      <c r="E113" s="363"/>
      <c r="F113" s="363"/>
      <c r="G113" s="295"/>
      <c r="H113" s="328"/>
      <c r="I113" s="329"/>
      <c r="J113" s="329"/>
      <c r="K113" s="363"/>
      <c r="L113" s="363"/>
      <c r="M113" s="295"/>
      <c r="N113" s="328"/>
      <c r="O113" s="329"/>
      <c r="P113" s="329"/>
      <c r="Q113" s="363"/>
      <c r="R113" s="363"/>
      <c r="S113" s="295"/>
      <c r="T113" s="328"/>
      <c r="U113" s="329"/>
      <c r="V113" s="329"/>
      <c r="W113" s="363"/>
      <c r="X113" s="363"/>
      <c r="Y113" s="295"/>
      <c r="Z113" s="328"/>
      <c r="AA113" s="329"/>
      <c r="AB113" s="329"/>
      <c r="AC113" s="363"/>
      <c r="AD113" s="363"/>
      <c r="AE113" s="329"/>
    </row>
    <row r="114" spans="3:31" ht="16.2" customHeight="1">
      <c r="C114" s="329"/>
      <c r="D114" s="329"/>
      <c r="E114" s="363"/>
      <c r="F114" s="363"/>
      <c r="G114" s="295"/>
      <c r="H114" s="328"/>
      <c r="I114" s="329"/>
      <c r="J114" s="329"/>
      <c r="K114" s="363"/>
      <c r="L114" s="363"/>
      <c r="M114" s="295"/>
      <c r="N114" s="328"/>
      <c r="O114" s="329"/>
      <c r="P114" s="329"/>
      <c r="Q114" s="363"/>
      <c r="R114" s="363"/>
      <c r="S114" s="295"/>
      <c r="T114" s="328"/>
      <c r="U114" s="329"/>
      <c r="V114" s="329"/>
      <c r="W114" s="363"/>
      <c r="X114" s="363"/>
      <c r="Y114" s="295"/>
      <c r="Z114" s="328"/>
      <c r="AA114" s="329"/>
      <c r="AB114" s="329"/>
      <c r="AC114" s="363"/>
      <c r="AD114" s="363"/>
      <c r="AE114" s="329"/>
    </row>
    <row r="115" spans="3:31" ht="16.2" customHeight="1">
      <c r="C115" s="329"/>
      <c r="D115" s="329"/>
      <c r="E115" s="363"/>
      <c r="F115" s="363"/>
      <c r="G115" s="295"/>
      <c r="H115" s="328"/>
      <c r="I115" s="329"/>
      <c r="J115" s="329"/>
      <c r="K115" s="363"/>
      <c r="L115" s="363"/>
      <c r="M115" s="295"/>
      <c r="N115" s="328"/>
      <c r="O115" s="329"/>
      <c r="P115" s="329"/>
      <c r="Q115" s="363"/>
      <c r="R115" s="363"/>
      <c r="S115" s="295"/>
      <c r="T115" s="328"/>
      <c r="U115" s="329"/>
      <c r="V115" s="329"/>
      <c r="W115" s="363"/>
      <c r="X115" s="363"/>
      <c r="Y115" s="295"/>
      <c r="Z115" s="328"/>
      <c r="AA115" s="329"/>
      <c r="AB115" s="329"/>
      <c r="AC115" s="363"/>
      <c r="AD115" s="363"/>
      <c r="AE115" s="329"/>
    </row>
  </sheetData>
  <sheetProtection formatCells="0"/>
  <mergeCells count="14">
    <mergeCell ref="AA7:AB8"/>
    <mergeCell ref="C2:F3"/>
    <mergeCell ref="AA10:AD10"/>
    <mergeCell ref="W5:X5"/>
    <mergeCell ref="D5:L6"/>
    <mergeCell ref="C10:F10"/>
    <mergeCell ref="I10:L10"/>
    <mergeCell ref="O10:R10"/>
    <mergeCell ref="U10:X10"/>
    <mergeCell ref="W7:X7"/>
    <mergeCell ref="D7:L8"/>
    <mergeCell ref="P5:V6"/>
    <mergeCell ref="P7:Q8"/>
    <mergeCell ref="AA5:AC6"/>
  </mergeCells>
  <phoneticPr fontId="2"/>
  <conditionalFormatting sqref="F13:F18 L13:L14 R13 R27:R28 X27:X34 X13:X15 F27:F32 L27:L31">
    <cfRule type="cellIs" dxfId="40" priority="25" operator="greaterThan">
      <formula>D13</formula>
    </cfRule>
  </conditionalFormatting>
  <hyperlinks>
    <hyperlink ref="C2:F3" location="提案表紙!A1" display="兵庫県折込資料表　" xr:uid="{00000000-0004-0000-11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3" orientation="landscape" horizontalDpi="300" verticalDpi="300" r:id="rId1"/>
  <headerFooter alignWithMargins="0">
    <oddFooter xml:space="preserve">&amp;L篠山市・丹波市
&amp;RＰ－１４／２３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rgb="FFF6F6F6"/>
    <pageSetUpPr fitToPage="1"/>
  </sheetPr>
  <dimension ref="A1:AE119"/>
  <sheetViews>
    <sheetView showZeros="0" topLeftCell="C2" zoomScaleNormal="100" zoomScaleSheetLayoutView="75" workbookViewId="0">
      <selection activeCell="C2" sqref="C2:F3"/>
    </sheetView>
  </sheetViews>
  <sheetFormatPr defaultRowHeight="16.2" customHeight="1"/>
  <cols>
    <col min="1" max="1" width="10.44140625" style="166" hidden="1" customWidth="1"/>
    <col min="2" max="2" width="11.6640625" style="167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7" width="8.6640625" style="166" hidden="1" customWidth="1"/>
    <col min="8" max="8" width="8.6640625" style="167" hidden="1" customWidth="1"/>
    <col min="9" max="9" width="15.88671875" customWidth="1"/>
    <col min="10" max="10" width="6.77734375" customWidth="1"/>
    <col min="11" max="11" width="3.33203125" style="15" customWidth="1"/>
    <col min="12" max="12" width="8.77734375" style="14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style="14" customWidth="1"/>
    <col min="19" max="19" width="8.6640625" style="166" hidden="1" customWidth="1"/>
    <col min="20" max="20" width="8.6640625" style="167" hidden="1" customWidth="1"/>
    <col min="21" max="21" width="16.21875" bestFit="1" customWidth="1"/>
    <col min="22" max="22" width="6.77734375" customWidth="1"/>
    <col min="23" max="23" width="3.33203125" style="15" customWidth="1"/>
    <col min="24" max="24" width="8.77734375" style="14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style="15" customWidth="1"/>
    <col min="30" max="30" width="8.77734375" style="14" customWidth="1"/>
    <col min="31" max="31" width="9.109375" bestFit="1" customWidth="1"/>
  </cols>
  <sheetData>
    <row r="1" spans="1:31" ht="14.1" hidden="1" customHeight="1">
      <c r="A1" s="166" t="s">
        <v>313</v>
      </c>
      <c r="B1" s="167" t="s">
        <v>314</v>
      </c>
      <c r="E1"/>
      <c r="F1" s="72" t="s">
        <v>315</v>
      </c>
      <c r="G1" s="166" t="s">
        <v>313</v>
      </c>
      <c r="H1" s="167" t="s">
        <v>314</v>
      </c>
      <c r="K1"/>
      <c r="L1" s="72" t="s">
        <v>315</v>
      </c>
      <c r="M1" s="166" t="s">
        <v>313</v>
      </c>
      <c r="N1" s="167" t="s">
        <v>314</v>
      </c>
      <c r="Q1"/>
      <c r="R1" s="72" t="s">
        <v>315</v>
      </c>
      <c r="S1" s="166" t="s">
        <v>313</v>
      </c>
      <c r="T1" s="167" t="s">
        <v>314</v>
      </c>
      <c r="W1"/>
      <c r="X1" s="72" t="s">
        <v>315</v>
      </c>
      <c r="Y1" s="166" t="s">
        <v>313</v>
      </c>
      <c r="Z1" s="167" t="s">
        <v>314</v>
      </c>
      <c r="AC1"/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K2"/>
      <c r="L2"/>
      <c r="Q2"/>
      <c r="R2"/>
      <c r="W2" t="s">
        <v>1073</v>
      </c>
      <c r="X2"/>
      <c r="Y2"/>
      <c r="Z2"/>
      <c r="AC2"/>
      <c r="AD2"/>
    </row>
    <row r="3" spans="1:31" ht="13.2" customHeight="1">
      <c r="C3" s="933"/>
      <c r="D3" s="933"/>
      <c r="E3" s="933"/>
      <c r="F3" s="933"/>
      <c r="I3" s="121" t="s">
        <v>486</v>
      </c>
      <c r="K3"/>
      <c r="L3"/>
      <c r="Q3"/>
      <c r="R3"/>
      <c r="W3" t="s">
        <v>1075</v>
      </c>
      <c r="X3"/>
      <c r="Y3"/>
      <c r="Z3"/>
      <c r="AC3"/>
      <c r="AD3"/>
    </row>
    <row r="4" spans="1:31" ht="13.2" customHeight="1">
      <c r="C4" t="s">
        <v>166</v>
      </c>
      <c r="E4"/>
      <c r="F4"/>
      <c r="I4" s="289">
        <v>45717</v>
      </c>
      <c r="J4" s="284" t="s">
        <v>603</v>
      </c>
      <c r="K4" t="s">
        <v>229</v>
      </c>
      <c r="L4"/>
      <c r="Q4"/>
      <c r="R4"/>
      <c r="W4" t="s">
        <v>1072</v>
      </c>
      <c r="X4"/>
      <c r="AC4"/>
      <c r="AD4"/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296</v>
      </c>
      <c r="P7" s="944">
        <f>提案表紙!H10</f>
        <v>0</v>
      </c>
      <c r="Q7" s="945"/>
      <c r="R7" s="76" t="s">
        <v>162</v>
      </c>
      <c r="T7" s="175"/>
      <c r="U7" s="563">
        <f>SUM(AE42)</f>
        <v>0</v>
      </c>
      <c r="V7" s="57"/>
      <c r="W7" s="934" t="s">
        <v>388</v>
      </c>
      <c r="X7" s="935"/>
      <c r="Z7" s="175"/>
      <c r="AA7" s="954" t="s">
        <v>391</v>
      </c>
      <c r="AB7" s="914"/>
      <c r="AC7" s="957" t="s">
        <v>962</v>
      </c>
      <c r="AD7" s="957"/>
      <c r="AE7" s="958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 t="s">
        <v>320</v>
      </c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56"/>
      <c r="AB8" s="956"/>
      <c r="AC8" s="552" t="s">
        <v>835</v>
      </c>
      <c r="AD8" s="551" t="s">
        <v>837</v>
      </c>
      <c r="AE8" s="296"/>
    </row>
    <row r="9" spans="1:31" ht="13.2" customHeight="1">
      <c r="E9"/>
      <c r="F9"/>
      <c r="K9"/>
      <c r="L9"/>
      <c r="Q9"/>
      <c r="R9"/>
      <c r="W9"/>
      <c r="X9"/>
      <c r="AC9"/>
      <c r="AD9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167">
        <v>17</v>
      </c>
      <c r="C12" s="71" t="s">
        <v>268</v>
      </c>
      <c r="G12" s="166">
        <v>2</v>
      </c>
      <c r="H12" s="167">
        <v>17</v>
      </c>
      <c r="I12" s="73"/>
      <c r="J12" s="73"/>
      <c r="M12" s="166">
        <v>2</v>
      </c>
      <c r="N12" s="167">
        <v>17</v>
      </c>
      <c r="R12"/>
      <c r="S12" s="166">
        <v>2</v>
      </c>
      <c r="T12" s="167">
        <v>17</v>
      </c>
      <c r="X12"/>
      <c r="Y12" s="166">
        <v>2</v>
      </c>
      <c r="Z12" s="167">
        <v>17</v>
      </c>
      <c r="AB12" s="15"/>
      <c r="AC12"/>
      <c r="AD12"/>
    </row>
    <row r="13" spans="1:31" ht="16.2" customHeight="1">
      <c r="A13" s="166">
        <v>3</v>
      </c>
      <c r="B13" s="167">
        <v>11705</v>
      </c>
      <c r="C13" s="19" t="s">
        <v>164</v>
      </c>
      <c r="D13" s="4">
        <v>1950</v>
      </c>
      <c r="E13" s="239"/>
      <c r="F13" s="202"/>
      <c r="G13" s="166">
        <v>3</v>
      </c>
      <c r="H13" s="167">
        <v>21707</v>
      </c>
      <c r="I13" s="23" t="s">
        <v>865</v>
      </c>
      <c r="J13" s="8">
        <v>6400</v>
      </c>
      <c r="K13" s="239"/>
      <c r="L13" s="253"/>
      <c r="M13" s="166">
        <v>3</v>
      </c>
      <c r="N13" s="167">
        <v>31705</v>
      </c>
      <c r="O13" s="19" t="s">
        <v>1010</v>
      </c>
      <c r="P13" s="4">
        <v>1100</v>
      </c>
      <c r="Q13" s="239"/>
      <c r="R13" s="253"/>
      <c r="S13" s="166">
        <v>3</v>
      </c>
      <c r="T13" s="167">
        <v>41701</v>
      </c>
      <c r="U13" s="19" t="s">
        <v>865</v>
      </c>
      <c r="V13" s="4">
        <v>5300</v>
      </c>
      <c r="W13" s="239"/>
      <c r="X13" s="253"/>
      <c r="Y13" s="295">
        <v>3</v>
      </c>
      <c r="Z13" s="328">
        <v>51701</v>
      </c>
      <c r="AA13" s="340" t="s">
        <v>1106</v>
      </c>
      <c r="AB13" s="341" t="s">
        <v>902</v>
      </c>
      <c r="AC13" s="220"/>
      <c r="AD13" s="202"/>
      <c r="AE13" s="308"/>
    </row>
    <row r="14" spans="1:31" ht="16.2" customHeight="1">
      <c r="A14" s="166">
        <v>3</v>
      </c>
      <c r="B14" s="167">
        <v>11707</v>
      </c>
      <c r="C14" s="20" t="s">
        <v>895</v>
      </c>
      <c r="D14" s="3">
        <v>1400</v>
      </c>
      <c r="E14" s="224"/>
      <c r="F14" s="214"/>
      <c r="G14" s="166">
        <v>3</v>
      </c>
      <c r="H14" s="167">
        <v>21710</v>
      </c>
      <c r="I14" s="20" t="s">
        <v>799</v>
      </c>
      <c r="J14" s="676" t="s">
        <v>902</v>
      </c>
      <c r="K14" s="224"/>
      <c r="L14" s="214"/>
      <c r="M14" s="166">
        <v>3</v>
      </c>
      <c r="N14" s="167">
        <v>31708</v>
      </c>
      <c r="O14" s="116" t="s">
        <v>1277</v>
      </c>
      <c r="P14" s="170">
        <v>1250</v>
      </c>
      <c r="Q14" s="224"/>
      <c r="R14" s="214"/>
      <c r="S14" s="166">
        <v>3</v>
      </c>
      <c r="T14" s="167">
        <v>41711</v>
      </c>
      <c r="U14" s="20" t="s">
        <v>1051</v>
      </c>
      <c r="V14" s="3">
        <v>3100</v>
      </c>
      <c r="W14" s="224"/>
      <c r="X14" s="214"/>
      <c r="Y14" s="295">
        <v>3</v>
      </c>
      <c r="Z14" s="328">
        <v>51702</v>
      </c>
      <c r="AA14" s="316" t="s">
        <v>1147</v>
      </c>
      <c r="AB14" s="347" t="s">
        <v>902</v>
      </c>
      <c r="AC14" s="221"/>
      <c r="AD14" s="214"/>
      <c r="AE14" s="309"/>
    </row>
    <row r="15" spans="1:31" ht="16.2" customHeight="1">
      <c r="A15" s="166">
        <v>3</v>
      </c>
      <c r="B15" s="167">
        <v>11709</v>
      </c>
      <c r="C15" s="20" t="s">
        <v>896</v>
      </c>
      <c r="D15" s="3">
        <v>1300</v>
      </c>
      <c r="E15" s="224"/>
      <c r="F15" s="214"/>
      <c r="G15" s="166">
        <v>3</v>
      </c>
      <c r="H15" s="167">
        <v>21712</v>
      </c>
      <c r="I15" s="20" t="s">
        <v>1000</v>
      </c>
      <c r="J15" s="676" t="s">
        <v>902</v>
      </c>
      <c r="K15" s="224"/>
      <c r="L15" s="214"/>
      <c r="M15" s="166">
        <v>3</v>
      </c>
      <c r="O15" s="20"/>
      <c r="P15" s="676"/>
      <c r="Q15" s="224"/>
      <c r="R15" s="214"/>
      <c r="S15" s="166">
        <v>3</v>
      </c>
      <c r="T15" s="167">
        <v>41717</v>
      </c>
      <c r="U15" s="20" t="s">
        <v>862</v>
      </c>
      <c r="V15" s="3">
        <v>4350</v>
      </c>
      <c r="W15" s="224"/>
      <c r="X15" s="214"/>
      <c r="Y15" s="295">
        <v>3</v>
      </c>
      <c r="Z15" s="328"/>
      <c r="AA15" s="316"/>
      <c r="AB15" s="223"/>
      <c r="AC15" s="221"/>
      <c r="AD15" s="214"/>
      <c r="AE15" s="309"/>
    </row>
    <row r="16" spans="1:31" ht="16.2" customHeight="1">
      <c r="A16" s="166">
        <v>3</v>
      </c>
      <c r="B16" s="167">
        <v>11711</v>
      </c>
      <c r="C16" s="20" t="s">
        <v>894</v>
      </c>
      <c r="D16" s="3">
        <v>2100</v>
      </c>
      <c r="E16" s="224"/>
      <c r="F16" s="214"/>
      <c r="G16" s="166">
        <v>3</v>
      </c>
      <c r="H16" s="167">
        <v>21713</v>
      </c>
      <c r="I16" s="20" t="s">
        <v>960</v>
      </c>
      <c r="J16" s="3">
        <v>1350</v>
      </c>
      <c r="K16" s="224"/>
      <c r="L16" s="214"/>
      <c r="M16" s="166">
        <v>3</v>
      </c>
      <c r="O16" s="700"/>
      <c r="P16" s="3"/>
      <c r="Q16" s="224"/>
      <c r="R16" s="214"/>
      <c r="S16" s="166">
        <v>3</v>
      </c>
      <c r="T16" s="167">
        <v>41723</v>
      </c>
      <c r="U16" s="20" t="s">
        <v>1093</v>
      </c>
      <c r="V16" s="3">
        <v>2900</v>
      </c>
      <c r="W16" s="224"/>
      <c r="X16" s="214"/>
      <c r="Y16" s="295">
        <v>3</v>
      </c>
      <c r="Z16" s="328"/>
      <c r="AA16" s="316"/>
      <c r="AB16" s="223"/>
      <c r="AC16" s="221"/>
      <c r="AD16" s="214"/>
      <c r="AE16" s="309"/>
    </row>
    <row r="17" spans="1:31" ht="16.2" customHeight="1">
      <c r="A17" s="166">
        <v>3</v>
      </c>
      <c r="B17" s="167">
        <v>11713</v>
      </c>
      <c r="C17" s="20" t="s">
        <v>39</v>
      </c>
      <c r="D17" s="3">
        <v>3500</v>
      </c>
      <c r="E17" s="224"/>
      <c r="F17" s="214"/>
      <c r="G17" s="166">
        <v>3</v>
      </c>
      <c r="H17" s="167">
        <v>21715</v>
      </c>
      <c r="I17" s="20" t="s">
        <v>959</v>
      </c>
      <c r="J17" s="3">
        <v>1150</v>
      </c>
      <c r="K17" s="224"/>
      <c r="L17" s="214"/>
      <c r="M17" s="166">
        <v>3</v>
      </c>
      <c r="O17" s="23"/>
      <c r="P17" s="676"/>
      <c r="Q17" s="224"/>
      <c r="R17" s="214"/>
      <c r="S17" s="166">
        <v>3</v>
      </c>
      <c r="T17" s="167">
        <v>41727</v>
      </c>
      <c r="U17" s="20" t="s">
        <v>950</v>
      </c>
      <c r="V17" s="3">
        <v>2050</v>
      </c>
      <c r="W17" s="224"/>
      <c r="X17" s="214"/>
      <c r="Y17" s="295">
        <v>3</v>
      </c>
      <c r="Z17" s="328"/>
      <c r="AA17" s="316"/>
      <c r="AB17" s="223"/>
      <c r="AC17" s="221"/>
      <c r="AD17" s="214"/>
      <c r="AE17" s="309"/>
    </row>
    <row r="18" spans="1:31" ht="16.2" customHeight="1">
      <c r="A18" s="166">
        <v>3</v>
      </c>
      <c r="B18" s="167">
        <v>11715</v>
      </c>
      <c r="C18" s="20" t="s">
        <v>897</v>
      </c>
      <c r="D18" s="3">
        <v>1700</v>
      </c>
      <c r="E18" s="224"/>
      <c r="F18" s="214"/>
      <c r="G18" s="166">
        <v>3</v>
      </c>
      <c r="H18" s="167">
        <v>21719</v>
      </c>
      <c r="I18" s="116" t="s">
        <v>1171</v>
      </c>
      <c r="J18" s="3">
        <v>1850</v>
      </c>
      <c r="K18" s="609"/>
      <c r="L18" s="214"/>
      <c r="M18" s="166">
        <v>3</v>
      </c>
      <c r="O18" s="20"/>
      <c r="P18" s="3"/>
      <c r="Q18" s="224"/>
      <c r="R18" s="214"/>
      <c r="S18" s="166">
        <v>3</v>
      </c>
      <c r="T18" s="167">
        <v>41729</v>
      </c>
      <c r="U18" s="20" t="s">
        <v>800</v>
      </c>
      <c r="V18" s="3">
        <v>4200</v>
      </c>
      <c r="W18" s="224"/>
      <c r="X18" s="214"/>
      <c r="Y18" s="295">
        <v>3</v>
      </c>
      <c r="Z18" s="328"/>
      <c r="AA18" s="316"/>
      <c r="AB18" s="223"/>
      <c r="AC18" s="221"/>
      <c r="AD18" s="214"/>
      <c r="AE18" s="309"/>
    </row>
    <row r="19" spans="1:31" ht="16.2" customHeight="1">
      <c r="A19" s="166">
        <v>3</v>
      </c>
      <c r="B19" s="167">
        <v>11717</v>
      </c>
      <c r="C19" s="20" t="s">
        <v>1024</v>
      </c>
      <c r="D19" s="3">
        <v>1500</v>
      </c>
      <c r="E19" s="224"/>
      <c r="F19" s="214"/>
      <c r="G19" s="166">
        <v>3</v>
      </c>
      <c r="H19" s="167">
        <v>21723</v>
      </c>
      <c r="I19" s="20" t="s">
        <v>1172</v>
      </c>
      <c r="J19" s="3">
        <v>1650</v>
      </c>
      <c r="K19" s="609"/>
      <c r="L19" s="214"/>
      <c r="M19" s="166">
        <v>3</v>
      </c>
      <c r="O19" s="20"/>
      <c r="P19" s="676"/>
      <c r="Q19" s="224"/>
      <c r="R19" s="214"/>
      <c r="S19" s="166">
        <v>3</v>
      </c>
      <c r="T19" s="167">
        <v>41731</v>
      </c>
      <c r="U19" s="20" t="s">
        <v>1020</v>
      </c>
      <c r="V19" s="3">
        <v>2350</v>
      </c>
      <c r="W19" s="224"/>
      <c r="X19" s="214"/>
      <c r="Y19" s="295">
        <v>3</v>
      </c>
      <c r="Z19" s="328"/>
      <c r="AA19" s="316"/>
      <c r="AB19" s="223"/>
      <c r="AC19" s="221"/>
      <c r="AD19" s="214"/>
      <c r="AE19" s="309"/>
    </row>
    <row r="20" spans="1:31" ht="16.2" customHeight="1">
      <c r="A20" s="166">
        <v>3</v>
      </c>
      <c r="B20" s="167">
        <v>11719</v>
      </c>
      <c r="C20" s="20" t="s">
        <v>1371</v>
      </c>
      <c r="D20" s="3">
        <v>2900</v>
      </c>
      <c r="E20" s="609"/>
      <c r="F20" s="214"/>
      <c r="G20" s="166">
        <v>3</v>
      </c>
      <c r="H20" s="167">
        <v>21725</v>
      </c>
      <c r="I20" s="20" t="s">
        <v>1276</v>
      </c>
      <c r="J20" s="3">
        <v>450</v>
      </c>
      <c r="K20" s="620"/>
      <c r="L20" s="214"/>
      <c r="M20" s="166">
        <v>3</v>
      </c>
      <c r="O20" s="700"/>
      <c r="P20" s="3"/>
      <c r="Q20" s="224"/>
      <c r="R20" s="214"/>
      <c r="S20" s="166">
        <v>3</v>
      </c>
      <c r="T20" s="167">
        <v>41739</v>
      </c>
      <c r="U20" s="20" t="s">
        <v>803</v>
      </c>
      <c r="V20" s="3">
        <v>2200</v>
      </c>
      <c r="W20" s="224"/>
      <c r="X20" s="214"/>
      <c r="Y20" s="295">
        <v>3</v>
      </c>
      <c r="Z20" s="328"/>
      <c r="AA20" s="316"/>
      <c r="AB20" s="223"/>
      <c r="AC20" s="221"/>
      <c r="AD20" s="214"/>
      <c r="AE20" s="309"/>
    </row>
    <row r="21" spans="1:31" ht="16.2" customHeight="1">
      <c r="A21" s="166">
        <v>3</v>
      </c>
      <c r="B21" s="167">
        <v>11720</v>
      </c>
      <c r="C21" s="20" t="s">
        <v>842</v>
      </c>
      <c r="D21" s="3">
        <v>3450</v>
      </c>
      <c r="E21" s="224"/>
      <c r="F21" s="214"/>
      <c r="G21" s="166">
        <v>3</v>
      </c>
      <c r="H21" s="167">
        <v>21727</v>
      </c>
      <c r="I21" s="20" t="s">
        <v>1019</v>
      </c>
      <c r="J21" s="3">
        <v>1000</v>
      </c>
      <c r="K21" s="224"/>
      <c r="L21" s="214"/>
      <c r="M21" s="166">
        <v>3</v>
      </c>
      <c r="O21" s="23"/>
      <c r="P21" s="718"/>
      <c r="Q21" s="224"/>
      <c r="R21" s="214"/>
      <c r="S21" s="166">
        <v>3</v>
      </c>
      <c r="T21" s="167">
        <v>41751</v>
      </c>
      <c r="U21" s="23" t="s">
        <v>1090</v>
      </c>
      <c r="V21" s="8">
        <v>1900</v>
      </c>
      <c r="W21" s="224"/>
      <c r="X21" s="214"/>
      <c r="Y21" s="295">
        <v>3</v>
      </c>
      <c r="Z21" s="328"/>
      <c r="AA21" s="316"/>
      <c r="AB21" s="223"/>
      <c r="AC21" s="221"/>
      <c r="AD21" s="214"/>
      <c r="AE21" s="309"/>
    </row>
    <row r="22" spans="1:31" ht="16.2" customHeight="1">
      <c r="A22" s="166">
        <v>3</v>
      </c>
      <c r="B22" s="167">
        <v>11740</v>
      </c>
      <c r="C22" s="20" t="s">
        <v>259</v>
      </c>
      <c r="D22" s="3">
        <v>2650</v>
      </c>
      <c r="E22" s="224"/>
      <c r="F22" s="214"/>
      <c r="G22" s="166">
        <v>3</v>
      </c>
      <c r="I22" s="20"/>
      <c r="J22" s="676"/>
      <c r="K22" s="224"/>
      <c r="L22" s="214"/>
      <c r="M22" s="166">
        <v>3</v>
      </c>
      <c r="O22" s="20"/>
      <c r="P22" s="676"/>
      <c r="Q22" s="620"/>
      <c r="R22" s="214"/>
      <c r="S22" s="166">
        <v>3</v>
      </c>
      <c r="T22" s="167">
        <v>41743</v>
      </c>
      <c r="U22" s="20" t="s">
        <v>310</v>
      </c>
      <c r="V22" s="3">
        <v>1800</v>
      </c>
      <c r="W22" s="609"/>
      <c r="X22" s="214"/>
      <c r="Y22" s="295">
        <v>3</v>
      </c>
      <c r="Z22" s="328"/>
      <c r="AA22" s="316"/>
      <c r="AB22" s="223"/>
      <c r="AC22" s="221"/>
      <c r="AD22" s="214" t="s">
        <v>159</v>
      </c>
      <c r="AE22" s="309"/>
    </row>
    <row r="23" spans="1:31" ht="16.2" customHeight="1">
      <c r="A23" s="166">
        <v>3</v>
      </c>
      <c r="B23" s="167">
        <v>11723</v>
      </c>
      <c r="C23" s="20" t="s">
        <v>1104</v>
      </c>
      <c r="D23" s="3">
        <v>2250</v>
      </c>
      <c r="E23" s="224"/>
      <c r="F23" s="214"/>
      <c r="G23" s="166">
        <v>3</v>
      </c>
      <c r="I23" s="20"/>
      <c r="J23" s="3"/>
      <c r="K23" s="224"/>
      <c r="L23" s="214"/>
      <c r="M23" s="166">
        <v>3</v>
      </c>
      <c r="O23" s="20"/>
      <c r="P23" s="718"/>
      <c r="Q23" s="620"/>
      <c r="R23" s="249"/>
      <c r="S23" s="166">
        <v>3</v>
      </c>
      <c r="T23" s="167">
        <v>41505</v>
      </c>
      <c r="U23" s="20" t="s">
        <v>546</v>
      </c>
      <c r="V23" s="3">
        <v>1500</v>
      </c>
      <c r="W23" s="224"/>
      <c r="X23" s="214"/>
      <c r="Y23" s="295">
        <v>3</v>
      </c>
      <c r="Z23" s="328"/>
      <c r="AA23" s="318"/>
      <c r="AB23" s="323"/>
      <c r="AC23" s="222"/>
      <c r="AD23" s="216"/>
      <c r="AE23" s="309"/>
    </row>
    <row r="24" spans="1:31" ht="16.2" customHeight="1">
      <c r="A24" s="166">
        <v>3</v>
      </c>
      <c r="B24" s="167">
        <v>11725</v>
      </c>
      <c r="C24" s="20" t="s">
        <v>198</v>
      </c>
      <c r="D24" s="3">
        <v>2650</v>
      </c>
      <c r="E24" s="224"/>
      <c r="F24" s="214"/>
      <c r="G24" s="166">
        <v>3</v>
      </c>
      <c r="I24" s="316"/>
      <c r="J24" s="347"/>
      <c r="K24" s="224"/>
      <c r="L24" s="214"/>
      <c r="M24" s="166">
        <v>3</v>
      </c>
      <c r="O24" s="20"/>
      <c r="P24" s="117"/>
      <c r="Q24" s="224"/>
      <c r="R24" s="214"/>
      <c r="S24" s="166">
        <v>3</v>
      </c>
      <c r="T24" s="167">
        <v>41504</v>
      </c>
      <c r="U24" s="316" t="s">
        <v>863</v>
      </c>
      <c r="V24" s="223">
        <v>1200</v>
      </c>
      <c r="W24" s="224"/>
      <c r="X24" s="214"/>
      <c r="Y24" s="295">
        <v>3</v>
      </c>
      <c r="Z24" s="328"/>
      <c r="AA24" s="318"/>
      <c r="AB24" s="323"/>
      <c r="AC24" s="222"/>
      <c r="AD24" s="216"/>
      <c r="AE24" s="309"/>
    </row>
    <row r="25" spans="1:31" ht="16.2" customHeight="1">
      <c r="A25" s="166">
        <v>3</v>
      </c>
      <c r="B25" s="167">
        <v>11727</v>
      </c>
      <c r="C25" s="22" t="s">
        <v>709</v>
      </c>
      <c r="D25" s="7">
        <v>2250</v>
      </c>
      <c r="E25" s="226"/>
      <c r="F25" s="216"/>
      <c r="G25" s="166">
        <v>3</v>
      </c>
      <c r="I25" s="316"/>
      <c r="J25" s="347"/>
      <c r="K25" s="224"/>
      <c r="L25" s="249"/>
      <c r="M25" s="166">
        <v>3</v>
      </c>
      <c r="O25" s="20"/>
      <c r="P25" s="117"/>
      <c r="Q25" s="224"/>
      <c r="R25" s="214"/>
      <c r="S25" s="166">
        <v>3</v>
      </c>
      <c r="U25" s="20"/>
      <c r="V25" s="676"/>
      <c r="W25" s="224"/>
      <c r="X25" s="214"/>
      <c r="Y25" s="295">
        <v>3</v>
      </c>
      <c r="Z25" s="328"/>
      <c r="AA25" s="318"/>
      <c r="AB25" s="323"/>
      <c r="AC25" s="222"/>
      <c r="AD25" s="216"/>
      <c r="AE25" s="309"/>
    </row>
    <row r="26" spans="1:31" ht="16.2" customHeight="1">
      <c r="A26" s="166">
        <v>3</v>
      </c>
      <c r="B26" s="167">
        <v>11728</v>
      </c>
      <c r="C26" s="20" t="s">
        <v>828</v>
      </c>
      <c r="D26" s="3">
        <v>1050</v>
      </c>
      <c r="E26" s="224"/>
      <c r="F26" s="214"/>
      <c r="G26" s="166">
        <v>3</v>
      </c>
      <c r="I26" s="20"/>
      <c r="J26" s="347"/>
      <c r="K26" s="224"/>
      <c r="L26" s="214"/>
      <c r="M26" s="166">
        <v>3</v>
      </c>
      <c r="O26" s="439"/>
      <c r="P26" s="346"/>
      <c r="Q26" s="224"/>
      <c r="R26" s="214"/>
      <c r="S26" s="166">
        <v>3</v>
      </c>
      <c r="U26" s="316"/>
      <c r="V26" s="223"/>
      <c r="W26" s="224"/>
      <c r="X26" s="249"/>
      <c r="Y26" s="295">
        <v>3</v>
      </c>
      <c r="Z26" s="328"/>
      <c r="AA26" s="318"/>
      <c r="AB26" s="323"/>
      <c r="AC26" s="222"/>
      <c r="AD26" s="216"/>
      <c r="AE26" s="309"/>
    </row>
    <row r="27" spans="1:31" ht="16.2" customHeight="1">
      <c r="A27" s="166">
        <v>3</v>
      </c>
      <c r="B27" s="167">
        <v>11729</v>
      </c>
      <c r="C27" s="23" t="s">
        <v>829</v>
      </c>
      <c r="D27" s="8">
        <v>4200</v>
      </c>
      <c r="E27" s="625"/>
      <c r="F27" s="254"/>
      <c r="G27" s="166">
        <v>3</v>
      </c>
      <c r="I27" s="20"/>
      <c r="J27" s="3"/>
      <c r="K27" s="224"/>
      <c r="L27" s="214"/>
      <c r="M27" s="166">
        <v>3</v>
      </c>
      <c r="O27" s="439"/>
      <c r="P27" s="223"/>
      <c r="Q27" s="224"/>
      <c r="R27" s="214"/>
      <c r="S27" s="166">
        <v>3</v>
      </c>
      <c r="U27" s="316"/>
      <c r="V27" s="223"/>
      <c r="W27" s="224"/>
      <c r="X27" s="214"/>
      <c r="Y27" s="295">
        <v>3</v>
      </c>
      <c r="Z27" s="570"/>
      <c r="AA27" s="318"/>
      <c r="AB27" s="323"/>
      <c r="AC27" s="222"/>
      <c r="AD27" s="216"/>
      <c r="AE27" s="309"/>
    </row>
    <row r="28" spans="1:31" ht="16.2" customHeight="1">
      <c r="A28" s="166">
        <v>3</v>
      </c>
      <c r="B28" s="167">
        <v>11731</v>
      </c>
      <c r="C28" s="20" t="s">
        <v>1103</v>
      </c>
      <c r="D28" s="3">
        <v>2600</v>
      </c>
      <c r="E28" s="609"/>
      <c r="F28" s="214"/>
      <c r="G28" s="166">
        <v>3</v>
      </c>
      <c r="I28" s="316"/>
      <c r="J28" s="223"/>
      <c r="K28" s="224"/>
      <c r="L28" s="214"/>
      <c r="M28" s="166">
        <v>3</v>
      </c>
      <c r="O28" s="439"/>
      <c r="P28" s="223"/>
      <c r="Q28" s="224"/>
      <c r="R28" s="214"/>
      <c r="S28" s="166">
        <v>3</v>
      </c>
      <c r="U28" s="316"/>
      <c r="V28" s="223"/>
      <c r="W28" s="224"/>
      <c r="X28" s="214"/>
      <c r="Y28" s="295">
        <v>3</v>
      </c>
      <c r="Z28" s="570"/>
      <c r="AA28" s="279"/>
      <c r="AB28" s="223"/>
      <c r="AC28" s="228"/>
      <c r="AD28" s="214"/>
      <c r="AE28" s="309"/>
    </row>
    <row r="29" spans="1:31" ht="16.2" customHeight="1">
      <c r="A29" s="166">
        <v>3</v>
      </c>
      <c r="B29" s="167">
        <v>11733</v>
      </c>
      <c r="C29" s="20" t="s">
        <v>898</v>
      </c>
      <c r="D29" s="3">
        <v>2100</v>
      </c>
      <c r="E29" s="618"/>
      <c r="F29" s="249"/>
      <c r="G29" s="166">
        <v>3</v>
      </c>
      <c r="I29" s="316"/>
      <c r="J29" s="223"/>
      <c r="K29" s="224"/>
      <c r="L29" s="214"/>
      <c r="M29" s="166">
        <v>3</v>
      </c>
      <c r="O29" s="439"/>
      <c r="P29" s="223"/>
      <c r="Q29" s="224"/>
      <c r="R29" s="214"/>
      <c r="S29" s="166">
        <v>3</v>
      </c>
      <c r="U29" s="439"/>
      <c r="V29" s="3"/>
      <c r="W29" s="224"/>
      <c r="X29" s="214"/>
      <c r="Y29" s="295">
        <v>3</v>
      </c>
      <c r="Z29" s="570"/>
      <c r="AA29" s="279"/>
      <c r="AB29" s="223"/>
      <c r="AC29" s="221"/>
      <c r="AD29" s="225"/>
      <c r="AE29" s="309"/>
    </row>
    <row r="30" spans="1:31" ht="16.2" customHeight="1">
      <c r="A30" s="166">
        <v>3</v>
      </c>
      <c r="B30" s="167">
        <v>11735</v>
      </c>
      <c r="C30" s="20" t="s">
        <v>899</v>
      </c>
      <c r="D30" s="3">
        <v>1450</v>
      </c>
      <c r="E30" s="224"/>
      <c r="F30" s="214"/>
      <c r="G30" s="166">
        <v>3</v>
      </c>
      <c r="I30" s="20"/>
      <c r="J30" s="223"/>
      <c r="K30" s="224"/>
      <c r="L30" s="214"/>
      <c r="M30" s="166">
        <v>3</v>
      </c>
      <c r="O30" s="439"/>
      <c r="P30" s="223"/>
      <c r="Q30" s="224"/>
      <c r="R30" s="214"/>
      <c r="S30" s="166">
        <v>3</v>
      </c>
      <c r="U30" s="439"/>
      <c r="V30" s="3"/>
      <c r="W30" s="620"/>
      <c r="X30" s="249"/>
      <c r="Y30" s="295">
        <v>3</v>
      </c>
      <c r="Z30" s="570"/>
      <c r="AA30" s="279"/>
      <c r="AB30" s="223"/>
      <c r="AC30" s="221"/>
      <c r="AD30" s="225"/>
      <c r="AE30" s="309"/>
    </row>
    <row r="31" spans="1:31" ht="16.2" customHeight="1">
      <c r="A31" s="166">
        <v>3</v>
      </c>
      <c r="B31" s="167">
        <v>11737</v>
      </c>
      <c r="C31" s="20" t="s">
        <v>1098</v>
      </c>
      <c r="D31" s="3">
        <v>1550</v>
      </c>
      <c r="E31" s="224"/>
      <c r="F31" s="214"/>
      <c r="G31" s="166">
        <v>3</v>
      </c>
      <c r="I31" s="439"/>
      <c r="J31" s="223"/>
      <c r="K31" s="224"/>
      <c r="L31" s="214"/>
      <c r="M31" s="295">
        <v>3</v>
      </c>
      <c r="N31" s="328"/>
      <c r="O31" s="439"/>
      <c r="P31" s="223"/>
      <c r="Q31" s="224"/>
      <c r="R31" s="214"/>
      <c r="S31" s="166">
        <v>3</v>
      </c>
      <c r="U31" s="439"/>
      <c r="V31" s="3"/>
      <c r="W31" s="609"/>
      <c r="X31" s="214"/>
      <c r="Y31" s="295">
        <v>3</v>
      </c>
      <c r="Z31" s="570"/>
      <c r="AA31" s="279"/>
      <c r="AB31" s="223"/>
      <c r="AC31" s="221"/>
      <c r="AD31" s="225"/>
      <c r="AE31" s="309"/>
    </row>
    <row r="32" spans="1:31" ht="16.2" customHeight="1">
      <c r="A32" s="166">
        <v>3</v>
      </c>
      <c r="B32" s="167">
        <v>11738</v>
      </c>
      <c r="C32" s="20" t="s">
        <v>1099</v>
      </c>
      <c r="D32" s="3">
        <v>1600</v>
      </c>
      <c r="E32" s="224"/>
      <c r="F32" s="214"/>
      <c r="G32" s="166">
        <v>3</v>
      </c>
      <c r="I32" s="439"/>
      <c r="J32" s="223"/>
      <c r="K32" s="224"/>
      <c r="L32" s="214"/>
      <c r="M32" s="295">
        <v>3</v>
      </c>
      <c r="N32" s="328"/>
      <c r="O32" s="439"/>
      <c r="P32" s="223"/>
      <c r="Q32" s="224"/>
      <c r="R32" s="214"/>
      <c r="S32" s="166">
        <v>3</v>
      </c>
      <c r="U32" s="439"/>
      <c r="V32" s="223"/>
      <c r="W32" s="224"/>
      <c r="X32" s="214"/>
      <c r="Y32" s="295">
        <v>3</v>
      </c>
      <c r="Z32" s="570"/>
      <c r="AA32" s="279"/>
      <c r="AB32" s="223"/>
      <c r="AC32" s="221"/>
      <c r="AD32" s="225"/>
      <c r="AE32" s="309"/>
    </row>
    <row r="33" spans="1:31" ht="16.2" customHeight="1">
      <c r="A33" s="166">
        <v>3</v>
      </c>
      <c r="B33" s="167">
        <v>11745</v>
      </c>
      <c r="C33" s="20" t="s">
        <v>1105</v>
      </c>
      <c r="D33" s="3">
        <v>3600</v>
      </c>
      <c r="E33" s="224"/>
      <c r="F33" s="214"/>
      <c r="G33" s="166">
        <v>3</v>
      </c>
      <c r="I33" s="439"/>
      <c r="J33" s="213"/>
      <c r="K33" s="224"/>
      <c r="L33" s="214"/>
      <c r="M33" s="295">
        <v>3</v>
      </c>
      <c r="N33" s="328"/>
      <c r="O33" s="439"/>
      <c r="P33" s="223"/>
      <c r="Q33" s="224"/>
      <c r="R33" s="214"/>
      <c r="S33" s="166">
        <v>3</v>
      </c>
      <c r="U33" s="439"/>
      <c r="V33" s="223"/>
      <c r="W33" s="224"/>
      <c r="X33" s="214"/>
      <c r="Y33" s="295">
        <v>3</v>
      </c>
      <c r="Z33" s="570"/>
      <c r="AA33" s="279"/>
      <c r="AB33" s="223"/>
      <c r="AC33" s="221"/>
      <c r="AD33" s="225"/>
      <c r="AE33" s="309"/>
    </row>
    <row r="34" spans="1:31" ht="16.2" customHeight="1">
      <c r="A34" s="166">
        <v>3</v>
      </c>
      <c r="B34" s="167">
        <v>11501</v>
      </c>
      <c r="C34" s="316" t="s">
        <v>1100</v>
      </c>
      <c r="D34" s="223">
        <v>1750</v>
      </c>
      <c r="E34" s="224"/>
      <c r="F34" s="214"/>
      <c r="G34" s="166">
        <v>3</v>
      </c>
      <c r="I34" s="439"/>
      <c r="J34" s="579"/>
      <c r="K34" s="224"/>
      <c r="L34" s="214"/>
      <c r="M34" s="295">
        <v>3</v>
      </c>
      <c r="N34" s="328"/>
      <c r="O34" s="439"/>
      <c r="P34" s="223"/>
      <c r="Q34" s="224"/>
      <c r="R34" s="214"/>
      <c r="S34" s="166">
        <v>3</v>
      </c>
      <c r="U34" s="439"/>
      <c r="V34" s="223"/>
      <c r="W34" s="224"/>
      <c r="X34" s="214"/>
      <c r="Y34" s="295">
        <v>3</v>
      </c>
      <c r="Z34" s="570"/>
      <c r="AA34" s="279"/>
      <c r="AB34" s="223"/>
      <c r="AC34" s="221"/>
      <c r="AD34" s="225"/>
      <c r="AE34" s="309"/>
    </row>
    <row r="35" spans="1:31" ht="16.2" customHeight="1">
      <c r="A35" s="166">
        <v>3</v>
      </c>
      <c r="B35" s="167">
        <v>11503</v>
      </c>
      <c r="C35" s="316" t="s">
        <v>1101</v>
      </c>
      <c r="D35" s="223">
        <v>1150</v>
      </c>
      <c r="E35" s="224"/>
      <c r="F35" s="214"/>
      <c r="G35" s="166">
        <v>3</v>
      </c>
      <c r="I35" s="439"/>
      <c r="J35" s="213"/>
      <c r="K35" s="224"/>
      <c r="L35" s="214"/>
      <c r="M35" s="295">
        <v>3</v>
      </c>
      <c r="N35" s="328"/>
      <c r="O35" s="439"/>
      <c r="P35" s="223"/>
      <c r="Q35" s="224"/>
      <c r="R35" s="214"/>
      <c r="S35" s="166">
        <v>3</v>
      </c>
      <c r="U35" s="439"/>
      <c r="V35" s="223"/>
      <c r="W35" s="224"/>
      <c r="X35" s="214"/>
      <c r="Y35" s="295">
        <v>3</v>
      </c>
      <c r="Z35" s="570"/>
      <c r="AA35" s="279"/>
      <c r="AB35" s="223"/>
      <c r="AC35" s="221"/>
      <c r="AD35" s="225"/>
      <c r="AE35" s="309"/>
    </row>
    <row r="36" spans="1:31" ht="16.2" customHeight="1">
      <c r="A36" s="166">
        <v>3</v>
      </c>
      <c r="B36" s="167">
        <v>11521</v>
      </c>
      <c r="C36" s="320" t="s">
        <v>1269</v>
      </c>
      <c r="D36" s="223">
        <v>1800</v>
      </c>
      <c r="E36" s="224"/>
      <c r="F36" s="214"/>
      <c r="G36" s="166">
        <v>3</v>
      </c>
      <c r="I36" s="439"/>
      <c r="J36" s="213"/>
      <c r="K36" s="224"/>
      <c r="L36" s="214"/>
      <c r="M36" s="295">
        <v>3</v>
      </c>
      <c r="N36" s="328"/>
      <c r="O36" s="439"/>
      <c r="P36" s="223"/>
      <c r="Q36" s="224"/>
      <c r="R36" s="214"/>
      <c r="S36" s="166">
        <v>3</v>
      </c>
      <c r="U36" s="439"/>
      <c r="V36" s="223"/>
      <c r="W36" s="224"/>
      <c r="X36" s="214"/>
      <c r="Y36" s="295">
        <v>3</v>
      </c>
      <c r="Z36" s="570"/>
      <c r="AA36" s="279"/>
      <c r="AB36" s="223"/>
      <c r="AC36" s="221"/>
      <c r="AD36" s="225"/>
      <c r="AE36" s="309"/>
    </row>
    <row r="37" spans="1:31" ht="16.2" customHeight="1">
      <c r="A37" s="166">
        <v>3</v>
      </c>
      <c r="B37" s="167">
        <v>11523</v>
      </c>
      <c r="C37" s="790" t="s">
        <v>1270</v>
      </c>
      <c r="D37" s="223">
        <v>1600</v>
      </c>
      <c r="E37" s="226"/>
      <c r="F37" s="216"/>
      <c r="G37" s="166">
        <v>3</v>
      </c>
      <c r="I37" s="439"/>
      <c r="J37" s="215"/>
      <c r="K37" s="226"/>
      <c r="L37" s="216"/>
      <c r="M37" s="295">
        <v>3</v>
      </c>
      <c r="N37" s="328"/>
      <c r="O37" s="439"/>
      <c r="P37" s="223"/>
      <c r="Q37" s="224"/>
      <c r="R37" s="214"/>
      <c r="S37" s="166">
        <v>3</v>
      </c>
      <c r="U37" s="439"/>
      <c r="V37" s="223"/>
      <c r="W37" s="224"/>
      <c r="X37" s="214"/>
      <c r="Y37" s="295">
        <v>3</v>
      </c>
      <c r="Z37" s="570"/>
      <c r="AA37" s="279"/>
      <c r="AB37" s="223"/>
      <c r="AC37" s="221"/>
      <c r="AD37" s="225"/>
      <c r="AE37" s="309"/>
    </row>
    <row r="38" spans="1:31" ht="16.2" customHeight="1">
      <c r="A38" s="166">
        <v>3</v>
      </c>
      <c r="B38" s="167">
        <v>11747</v>
      </c>
      <c r="C38" s="316" t="s">
        <v>1014</v>
      </c>
      <c r="D38" s="381">
        <v>700</v>
      </c>
      <c r="E38" s="224"/>
      <c r="F38" s="214"/>
      <c r="G38" s="578">
        <v>3</v>
      </c>
      <c r="H38" s="570"/>
      <c r="I38" s="439"/>
      <c r="J38" s="215"/>
      <c r="K38" s="226"/>
      <c r="L38" s="216"/>
      <c r="M38" s="578">
        <v>3</v>
      </c>
      <c r="N38" s="570"/>
      <c r="O38" s="439"/>
      <c r="P38" s="323"/>
      <c r="Q38" s="226"/>
      <c r="R38" s="216"/>
      <c r="S38" s="578">
        <v>3</v>
      </c>
      <c r="T38" s="570"/>
      <c r="U38" s="439"/>
      <c r="V38" s="323"/>
      <c r="W38" s="226"/>
      <c r="X38" s="216"/>
      <c r="Y38" s="578">
        <v>3</v>
      </c>
      <c r="Z38" s="570"/>
      <c r="AA38" s="442"/>
      <c r="AB38" s="323"/>
      <c r="AC38" s="222"/>
      <c r="AD38" s="227"/>
      <c r="AE38" s="309"/>
    </row>
    <row r="39" spans="1:31" ht="16.2" customHeight="1">
      <c r="A39" s="166">
        <v>3</v>
      </c>
      <c r="C39" s="439"/>
      <c r="D39" s="223"/>
      <c r="E39" s="224"/>
      <c r="F39" s="214"/>
      <c r="G39" s="295">
        <v>3</v>
      </c>
      <c r="H39" s="328"/>
      <c r="I39" s="439"/>
      <c r="J39" s="213"/>
      <c r="K39" s="224"/>
      <c r="L39" s="214"/>
      <c r="M39" s="578">
        <v>3</v>
      </c>
      <c r="N39" s="570"/>
      <c r="O39" s="439"/>
      <c r="P39" s="223"/>
      <c r="Q39" s="224"/>
      <c r="R39" s="214"/>
      <c r="S39" s="578">
        <v>3</v>
      </c>
      <c r="T39" s="570"/>
      <c r="U39" s="439"/>
      <c r="V39" s="223"/>
      <c r="W39" s="224"/>
      <c r="X39" s="214"/>
      <c r="Y39" s="578">
        <v>3</v>
      </c>
      <c r="Z39" s="570"/>
      <c r="AA39" s="279"/>
      <c r="AB39" s="223"/>
      <c r="AC39" s="221"/>
      <c r="AD39" s="225"/>
      <c r="AE39" s="309"/>
    </row>
    <row r="40" spans="1:31" ht="16.2" customHeight="1" thickBot="1">
      <c r="A40" s="166">
        <v>3</v>
      </c>
      <c r="C40" s="439"/>
      <c r="D40" s="381"/>
      <c r="E40" s="622"/>
      <c r="F40" s="254"/>
      <c r="G40" s="295">
        <v>3</v>
      </c>
      <c r="H40" s="328"/>
      <c r="I40" s="439"/>
      <c r="J40" s="434"/>
      <c r="K40" s="622"/>
      <c r="L40" s="254"/>
      <c r="M40" s="295">
        <v>3</v>
      </c>
      <c r="N40" s="328"/>
      <c r="O40" s="439"/>
      <c r="P40" s="381"/>
      <c r="Q40" s="622"/>
      <c r="R40" s="254"/>
      <c r="S40" s="295">
        <v>3</v>
      </c>
      <c r="T40" s="328"/>
      <c r="U40" s="439"/>
      <c r="V40" s="381"/>
      <c r="W40" s="622"/>
      <c r="X40" s="254"/>
      <c r="Y40" s="295">
        <v>3</v>
      </c>
      <c r="Z40" s="570"/>
      <c r="AA40" s="435"/>
      <c r="AB40" s="381"/>
      <c r="AC40" s="301"/>
      <c r="AD40" s="436"/>
      <c r="AE40" s="309"/>
    </row>
    <row r="41" spans="1:31" ht="16.2" customHeight="1" thickTop="1">
      <c r="A41" s="166">
        <v>4</v>
      </c>
      <c r="C41" s="40" t="s">
        <v>228</v>
      </c>
      <c r="D41" s="41">
        <f>SUM(D13:D40)</f>
        <v>54750</v>
      </c>
      <c r="E41" s="48"/>
      <c r="F41" s="79">
        <f>SUM(F13:F40)</f>
        <v>0</v>
      </c>
      <c r="G41" s="166">
        <v>4</v>
      </c>
      <c r="I41" s="40" t="s">
        <v>228</v>
      </c>
      <c r="J41" s="41">
        <f>SUM(J13:J40)</f>
        <v>13850</v>
      </c>
      <c r="K41" s="48"/>
      <c r="L41" s="79">
        <f>SUM(L13:L40)</f>
        <v>0</v>
      </c>
      <c r="M41" s="166">
        <v>4</v>
      </c>
      <c r="O41" s="40" t="s">
        <v>228</v>
      </c>
      <c r="P41" s="41">
        <f>SUM(P13:P40)</f>
        <v>2350</v>
      </c>
      <c r="Q41" s="48"/>
      <c r="R41" s="79">
        <f>SUM(R13:R40)</f>
        <v>0</v>
      </c>
      <c r="S41" s="166">
        <v>4</v>
      </c>
      <c r="U41" s="40" t="s">
        <v>228</v>
      </c>
      <c r="V41" s="41">
        <f>SUM(V13:V40)</f>
        <v>32850</v>
      </c>
      <c r="W41" s="48"/>
      <c r="X41" s="79">
        <f>SUM(X13:X40)</f>
        <v>0</v>
      </c>
      <c r="Y41" s="440">
        <v>4</v>
      </c>
      <c r="Z41" s="176"/>
      <c r="AA41" s="60" t="s">
        <v>228</v>
      </c>
      <c r="AB41" s="41">
        <f>SUM(AB13:AB40)</f>
        <v>0</v>
      </c>
      <c r="AC41" s="48"/>
      <c r="AD41" s="79">
        <f>SUM(AD13:AD40)</f>
        <v>0</v>
      </c>
      <c r="AE41" s="49">
        <f>+AB41+V41+P41+J41+D41</f>
        <v>103800</v>
      </c>
    </row>
    <row r="42" spans="1:31" ht="16.2" customHeight="1">
      <c r="A42" s="166">
        <v>9</v>
      </c>
      <c r="C42" t="s">
        <v>558</v>
      </c>
      <c r="G42" s="166">
        <v>9</v>
      </c>
      <c r="H42" s="169"/>
      <c r="I42" s="123"/>
      <c r="J42" s="329" t="s">
        <v>1271</v>
      </c>
      <c r="K42" s="119"/>
      <c r="L42" s="119"/>
      <c r="M42" s="166">
        <v>9</v>
      </c>
      <c r="O42" s="329"/>
      <c r="P42" s="13"/>
      <c r="Q42" s="13"/>
      <c r="R42" s="13"/>
      <c r="S42" s="166">
        <v>9</v>
      </c>
      <c r="U42" s="13"/>
      <c r="V42" s="13"/>
      <c r="W42" s="13"/>
      <c r="X42" s="13"/>
      <c r="Y42" s="166">
        <v>9</v>
      </c>
      <c r="Z42" s="173"/>
      <c r="AA42" s="13"/>
      <c r="AB42" s="13"/>
      <c r="AC42" s="314"/>
      <c r="AD42" s="110" t="s">
        <v>414</v>
      </c>
      <c r="AE42" s="106">
        <f>SUM(Ｓ姫路市折込部数+Ｙ姫路市折込部数+Ｍ姫路市折込部数+Ａ姫路市折込部数+Ｋ姫路市折込部数)</f>
        <v>0</v>
      </c>
    </row>
    <row r="43" spans="1:31" ht="16.2" customHeight="1">
      <c r="C43" t="s">
        <v>985</v>
      </c>
      <c r="D43" s="329"/>
      <c r="E43" s="345"/>
      <c r="F43" s="363"/>
      <c r="G43" s="295"/>
      <c r="H43" s="328"/>
      <c r="I43" s="329"/>
      <c r="J43" s="329" t="s">
        <v>1272</v>
      </c>
      <c r="L43"/>
      <c r="M43" s="295"/>
      <c r="N43" s="328"/>
      <c r="O43" s="329"/>
      <c r="P43" s="329"/>
      <c r="Q43" s="345"/>
      <c r="R43" s="363"/>
      <c r="S43" s="295"/>
      <c r="T43" s="328"/>
      <c r="U43" s="329"/>
      <c r="V43" s="329"/>
      <c r="W43" s="363"/>
      <c r="X43" s="329"/>
      <c r="Y43" s="295"/>
      <c r="Z43" s="328"/>
      <c r="AA43" s="329"/>
      <c r="AB43" s="345"/>
      <c r="AC43" s="345"/>
      <c r="AD43" s="363"/>
      <c r="AE43" s="329"/>
    </row>
    <row r="44" spans="1:31" ht="16.350000000000001" customHeight="1">
      <c r="C44" s="329" t="s">
        <v>976</v>
      </c>
      <c r="D44" s="329"/>
      <c r="E44" s="345"/>
      <c r="F44" s="363"/>
      <c r="G44" s="295"/>
      <c r="H44" s="328"/>
      <c r="I44" s="329"/>
      <c r="J44" s="329" t="s">
        <v>1283</v>
      </c>
      <c r="K44" s="345"/>
      <c r="L44" s="363"/>
      <c r="M44" s="295"/>
      <c r="N44" s="328"/>
      <c r="O44" s="350"/>
      <c r="P44" s="329"/>
      <c r="Q44" s="345"/>
      <c r="R44" s="363"/>
      <c r="S44" s="295"/>
      <c r="T44" s="328"/>
      <c r="U44" s="329"/>
      <c r="V44" s="329"/>
      <c r="W44" s="345"/>
      <c r="X44" s="363"/>
      <c r="Y44" s="295"/>
      <c r="Z44" s="328"/>
      <c r="AA44" s="329"/>
      <c r="AB44" s="329"/>
      <c r="AC44" s="345"/>
      <c r="AD44" s="363"/>
      <c r="AE44" s="329"/>
    </row>
    <row r="45" spans="1:31" ht="16.2" customHeight="1">
      <c r="D45" s="329"/>
      <c r="E45" s="345"/>
      <c r="G45" s="295"/>
      <c r="H45" s="328"/>
      <c r="I45" s="329"/>
      <c r="J45" s="329" t="s">
        <v>1319</v>
      </c>
      <c r="K45" s="345"/>
      <c r="L45" s="363"/>
      <c r="M45" s="295"/>
      <c r="N45" s="328"/>
      <c r="O45" s="329"/>
      <c r="P45" s="329"/>
      <c r="Q45" s="345"/>
      <c r="R45" s="363"/>
      <c r="S45" s="295"/>
      <c r="T45" s="328"/>
      <c r="U45" s="329"/>
      <c r="V45" s="329"/>
      <c r="W45" s="345"/>
      <c r="X45" s="363"/>
      <c r="Y45" s="295"/>
      <c r="Z45" s="328"/>
      <c r="AA45" s="329"/>
      <c r="AB45" s="329"/>
      <c r="AC45" s="345"/>
      <c r="AD45" s="363"/>
      <c r="AE45" s="329"/>
    </row>
    <row r="46" spans="1:31" ht="16.2" customHeight="1">
      <c r="C46" s="329"/>
      <c r="D46" s="329"/>
      <c r="E46" s="345"/>
      <c r="G46" s="295"/>
      <c r="H46" s="328"/>
      <c r="I46" s="329"/>
      <c r="J46" s="329" t="s">
        <v>1343</v>
      </c>
      <c r="K46" s="345"/>
      <c r="L46" s="363"/>
      <c r="M46" s="295"/>
      <c r="N46" s="328"/>
      <c r="O46" s="329"/>
      <c r="P46" s="329"/>
      <c r="Q46" s="345"/>
      <c r="R46" s="363"/>
      <c r="S46" s="295"/>
      <c r="T46" s="328"/>
      <c r="U46" s="329"/>
      <c r="V46" s="329"/>
      <c r="W46" s="345"/>
      <c r="X46" s="363"/>
      <c r="Y46" s="295"/>
      <c r="Z46" s="328"/>
      <c r="AA46" s="329"/>
      <c r="AB46" s="329"/>
      <c r="AC46" s="345"/>
      <c r="AD46" s="363"/>
      <c r="AE46" s="329"/>
    </row>
    <row r="47" spans="1:31" ht="16.2" customHeight="1">
      <c r="C47" s="329"/>
      <c r="D47" s="329"/>
      <c r="E47" s="345"/>
      <c r="G47" s="295"/>
      <c r="H47" s="328"/>
      <c r="I47" s="329"/>
      <c r="J47" s="329" t="s">
        <v>1359</v>
      </c>
      <c r="K47" s="345"/>
      <c r="L47" s="363"/>
      <c r="M47" s="295"/>
      <c r="N47" s="328"/>
      <c r="O47" s="329"/>
      <c r="P47" s="329"/>
      <c r="Q47" s="345"/>
      <c r="R47" s="363"/>
      <c r="S47" s="295"/>
      <c r="T47" s="328"/>
      <c r="U47" s="329"/>
      <c r="V47" s="329"/>
      <c r="W47" s="345"/>
      <c r="X47" s="363"/>
      <c r="Y47" s="295"/>
      <c r="Z47" s="328"/>
      <c r="AA47" s="329"/>
      <c r="AB47" s="329"/>
      <c r="AC47" s="345"/>
      <c r="AD47" s="363"/>
      <c r="AE47" s="329"/>
    </row>
    <row r="48" spans="1:31" ht="16.2" customHeight="1">
      <c r="C48" s="329"/>
      <c r="D48" s="329"/>
      <c r="E48" s="345"/>
      <c r="G48" s="295"/>
      <c r="H48" s="328"/>
      <c r="I48" s="329"/>
      <c r="J48" s="329" t="s">
        <v>1372</v>
      </c>
      <c r="K48" s="345"/>
      <c r="L48" s="363"/>
      <c r="M48" s="295"/>
      <c r="N48" s="328"/>
      <c r="O48" s="329"/>
      <c r="P48" s="329"/>
      <c r="Q48" s="345"/>
      <c r="R48" s="363"/>
      <c r="S48" s="295"/>
      <c r="T48" s="328"/>
      <c r="U48" s="329"/>
      <c r="V48" s="329"/>
      <c r="W48" s="345"/>
      <c r="X48" s="363"/>
      <c r="Y48" s="295"/>
      <c r="Z48" s="328"/>
      <c r="AA48" s="329"/>
      <c r="AB48" s="329"/>
      <c r="AC48" s="345"/>
      <c r="AD48" s="363"/>
      <c r="AE48" s="329"/>
    </row>
    <row r="49" spans="3:31" ht="16.2" customHeight="1">
      <c r="C49" s="329"/>
      <c r="D49" s="329"/>
      <c r="E49" s="345"/>
      <c r="G49" s="295"/>
      <c r="H49" s="328"/>
      <c r="I49" s="329"/>
      <c r="J49" s="329"/>
      <c r="K49" s="345"/>
      <c r="L49" s="363"/>
      <c r="M49" s="295"/>
      <c r="N49" s="328"/>
      <c r="O49" s="329"/>
      <c r="P49" s="329"/>
      <c r="Q49" s="345"/>
      <c r="R49" s="363"/>
      <c r="S49" s="295"/>
      <c r="T49" s="328"/>
      <c r="U49" s="329"/>
      <c r="V49" s="329"/>
      <c r="W49" s="345"/>
      <c r="X49" s="363"/>
      <c r="Y49" s="295"/>
      <c r="Z49" s="328"/>
      <c r="AA49" s="329"/>
      <c r="AB49" s="329"/>
      <c r="AC49" s="345"/>
      <c r="AD49" s="363"/>
      <c r="AE49" s="329"/>
    </row>
    <row r="50" spans="3:31" ht="16.2" customHeight="1">
      <c r="C50" s="329"/>
      <c r="D50" s="329"/>
      <c r="E50" s="345"/>
      <c r="G50" s="295"/>
      <c r="H50" s="328"/>
      <c r="I50" s="329"/>
      <c r="K50" s="345"/>
      <c r="L50" s="363"/>
      <c r="M50" s="295"/>
      <c r="N50" s="328"/>
      <c r="O50" s="329"/>
      <c r="P50" s="329"/>
      <c r="Q50" s="345"/>
      <c r="R50" s="363"/>
      <c r="S50" s="295"/>
      <c r="T50" s="328"/>
      <c r="U50" s="329"/>
      <c r="V50" s="329"/>
      <c r="W50" s="345"/>
      <c r="X50" s="363"/>
      <c r="Y50" s="295"/>
      <c r="Z50" s="328"/>
      <c r="AA50" s="329"/>
      <c r="AB50" s="329"/>
      <c r="AC50" s="345"/>
      <c r="AD50" s="363"/>
      <c r="AE50" s="329"/>
    </row>
    <row r="51" spans="3:31" ht="16.2" customHeight="1">
      <c r="C51" s="329"/>
      <c r="D51" s="329"/>
      <c r="E51" s="345"/>
      <c r="G51" s="295"/>
      <c r="H51" s="328"/>
      <c r="I51" s="329"/>
      <c r="J51" s="329"/>
      <c r="K51" s="345"/>
      <c r="L51" s="363"/>
      <c r="M51" s="295"/>
      <c r="N51" s="328"/>
      <c r="O51" s="329"/>
      <c r="P51" s="329"/>
      <c r="Q51" s="345"/>
      <c r="R51" s="363"/>
      <c r="S51" s="295"/>
      <c r="T51" s="328"/>
      <c r="U51" s="329"/>
      <c r="V51" s="329"/>
      <c r="W51" s="345"/>
      <c r="X51" s="363"/>
      <c r="Y51" s="295"/>
      <c r="Z51" s="328"/>
      <c r="AA51" s="329"/>
      <c r="AB51" s="329"/>
      <c r="AC51" s="345"/>
      <c r="AD51" s="363"/>
      <c r="AE51" s="329"/>
    </row>
    <row r="52" spans="3:31" ht="16.2" customHeight="1">
      <c r="C52" s="329"/>
      <c r="D52" s="329"/>
      <c r="E52" s="345"/>
      <c r="F52" s="363"/>
      <c r="G52" s="295"/>
      <c r="H52" s="328"/>
      <c r="I52" s="329"/>
      <c r="J52" s="329"/>
      <c r="K52" s="345"/>
      <c r="L52" s="363"/>
      <c r="M52" s="295"/>
      <c r="N52" s="328"/>
      <c r="O52" s="329"/>
      <c r="P52" s="329"/>
      <c r="Q52" s="345"/>
      <c r="R52" s="363"/>
      <c r="S52" s="295"/>
      <c r="T52" s="328"/>
      <c r="U52" s="329"/>
      <c r="V52" s="329"/>
      <c r="W52" s="345"/>
      <c r="X52" s="363"/>
      <c r="Y52" s="295"/>
      <c r="Z52" s="328"/>
      <c r="AA52" s="329"/>
      <c r="AB52" s="329"/>
      <c r="AC52" s="345"/>
      <c r="AD52" s="363"/>
      <c r="AE52" s="329"/>
    </row>
    <row r="53" spans="3:31" ht="16.2" customHeight="1">
      <c r="C53" s="329"/>
      <c r="D53" s="329"/>
      <c r="E53" s="345"/>
      <c r="F53" s="363"/>
      <c r="G53" s="295"/>
      <c r="H53" s="328"/>
      <c r="I53" s="329"/>
      <c r="J53" s="329"/>
      <c r="K53" s="345"/>
      <c r="L53" s="363"/>
      <c r="M53" s="295"/>
      <c r="N53" s="328"/>
      <c r="O53" s="329"/>
      <c r="P53" s="329"/>
      <c r="Q53" s="345"/>
      <c r="R53" s="363"/>
      <c r="S53" s="295"/>
      <c r="T53" s="328"/>
      <c r="U53" s="329"/>
      <c r="V53" s="329"/>
      <c r="W53" s="345"/>
      <c r="X53" s="363"/>
      <c r="Y53" s="295"/>
      <c r="Z53" s="328"/>
      <c r="AA53" s="329"/>
      <c r="AB53" s="329"/>
      <c r="AC53" s="345"/>
      <c r="AD53" s="363"/>
      <c r="AE53" s="329"/>
    </row>
    <row r="54" spans="3:31" ht="16.2" customHeight="1">
      <c r="C54" s="329"/>
      <c r="D54" s="329"/>
      <c r="E54" s="345"/>
      <c r="F54" s="363"/>
      <c r="G54" s="295"/>
      <c r="H54" s="328"/>
      <c r="I54" s="329"/>
      <c r="J54" s="329"/>
      <c r="K54" s="345"/>
      <c r="L54" s="363"/>
      <c r="M54" s="295"/>
      <c r="N54" s="328"/>
      <c r="O54" s="329"/>
      <c r="P54" s="329"/>
      <c r="Q54" s="345"/>
      <c r="R54" s="363"/>
      <c r="S54" s="295"/>
      <c r="T54" s="328"/>
      <c r="U54" s="329"/>
      <c r="V54" s="329"/>
      <c r="W54" s="345"/>
      <c r="X54" s="363"/>
      <c r="Y54" s="295"/>
      <c r="Z54" s="328"/>
      <c r="AA54" s="329"/>
      <c r="AB54" s="329"/>
      <c r="AC54" s="345"/>
      <c r="AD54" s="363"/>
      <c r="AE54" s="329"/>
    </row>
    <row r="55" spans="3:31" ht="16.2" customHeight="1">
      <c r="C55" s="329"/>
      <c r="D55" s="329"/>
      <c r="E55" s="345"/>
      <c r="F55" s="363"/>
      <c r="G55" s="295"/>
      <c r="H55" s="328"/>
      <c r="I55" s="329"/>
      <c r="J55" s="329"/>
      <c r="K55" s="345"/>
      <c r="L55" s="363"/>
      <c r="M55" s="295"/>
      <c r="N55" s="328"/>
      <c r="O55" s="329"/>
      <c r="P55" s="329"/>
      <c r="Q55" s="345"/>
      <c r="R55" s="363"/>
      <c r="S55" s="295"/>
      <c r="T55" s="328"/>
      <c r="U55" s="329"/>
      <c r="V55" s="329"/>
      <c r="W55" s="345"/>
      <c r="X55" s="363"/>
      <c r="Y55" s="295"/>
      <c r="Z55" s="328"/>
      <c r="AA55" s="329"/>
      <c r="AB55" s="329"/>
      <c r="AC55" s="345"/>
      <c r="AD55" s="363"/>
      <c r="AE55" s="329"/>
    </row>
    <row r="56" spans="3:31" ht="16.2" customHeight="1">
      <c r="C56" s="329"/>
      <c r="D56" s="329"/>
      <c r="E56" s="345"/>
      <c r="F56" s="363"/>
      <c r="G56" s="295"/>
      <c r="H56" s="328"/>
      <c r="I56" s="329"/>
      <c r="J56" s="329"/>
      <c r="K56" s="345"/>
      <c r="L56" s="363"/>
      <c r="M56" s="295"/>
      <c r="N56" s="328"/>
      <c r="O56" s="329"/>
      <c r="P56" s="329"/>
      <c r="Q56" s="345"/>
      <c r="R56" s="363"/>
      <c r="S56" s="295"/>
      <c r="T56" s="328"/>
      <c r="U56" s="329"/>
      <c r="V56" s="329"/>
      <c r="W56" s="345"/>
      <c r="X56" s="363"/>
      <c r="Y56" s="295"/>
      <c r="Z56" s="328"/>
      <c r="AA56" s="329"/>
      <c r="AB56" s="329"/>
      <c r="AC56" s="345"/>
      <c r="AD56" s="363"/>
      <c r="AE56" s="329"/>
    </row>
    <row r="57" spans="3:31" ht="16.2" customHeight="1">
      <c r="C57" s="329"/>
      <c r="D57" s="329"/>
      <c r="E57" s="345"/>
      <c r="F57" s="363"/>
      <c r="G57" s="295"/>
      <c r="H57" s="328"/>
      <c r="I57" s="329"/>
      <c r="J57" s="329"/>
      <c r="K57" s="345"/>
      <c r="L57" s="363"/>
      <c r="M57" s="295"/>
      <c r="N57" s="328"/>
      <c r="O57" s="329"/>
      <c r="P57" s="329"/>
      <c r="Q57" s="345"/>
      <c r="R57" s="363"/>
      <c r="S57" s="295"/>
      <c r="T57" s="328"/>
      <c r="U57" s="329"/>
      <c r="V57" s="329"/>
      <c r="W57" s="345"/>
      <c r="X57" s="363"/>
      <c r="Y57" s="295"/>
      <c r="Z57" s="328"/>
      <c r="AA57" s="329"/>
      <c r="AB57" s="329"/>
      <c r="AC57" s="345"/>
      <c r="AD57" s="363"/>
      <c r="AE57" s="329"/>
    </row>
    <row r="58" spans="3:31" ht="16.2" customHeight="1">
      <c r="C58" s="329"/>
      <c r="D58" s="329"/>
      <c r="E58" s="345"/>
      <c r="F58" s="363"/>
      <c r="G58" s="295"/>
      <c r="H58" s="328"/>
      <c r="I58" s="329"/>
      <c r="J58" s="329"/>
      <c r="K58" s="345"/>
      <c r="L58" s="363"/>
      <c r="M58" s="295"/>
      <c r="N58" s="328"/>
      <c r="O58" s="329"/>
      <c r="P58" s="329"/>
      <c r="Q58" s="345"/>
      <c r="R58" s="363"/>
      <c r="S58" s="295"/>
      <c r="T58" s="328"/>
      <c r="U58" s="329"/>
      <c r="V58" s="329"/>
      <c r="W58" s="345"/>
      <c r="X58" s="363"/>
      <c r="Y58" s="295"/>
      <c r="Z58" s="328"/>
      <c r="AA58" s="329"/>
      <c r="AB58" s="329"/>
      <c r="AC58" s="345"/>
      <c r="AD58" s="363"/>
      <c r="AE58" s="329"/>
    </row>
    <row r="59" spans="3:31" ht="16.2" customHeight="1">
      <c r="C59" s="329"/>
      <c r="D59" s="329"/>
      <c r="E59" s="345"/>
      <c r="F59" s="363"/>
      <c r="G59" s="295"/>
      <c r="H59" s="328"/>
      <c r="I59" s="329"/>
      <c r="J59" s="329"/>
      <c r="K59" s="345"/>
      <c r="L59" s="363"/>
      <c r="M59" s="295"/>
      <c r="N59" s="328"/>
      <c r="O59" s="329"/>
      <c r="P59" s="329"/>
      <c r="Q59" s="345"/>
      <c r="R59" s="363"/>
      <c r="S59" s="295"/>
      <c r="T59" s="328"/>
      <c r="U59" s="329"/>
      <c r="V59" s="329"/>
      <c r="W59" s="345"/>
      <c r="X59" s="363"/>
      <c r="Y59" s="295"/>
      <c r="Z59" s="328"/>
      <c r="AA59" s="329"/>
      <c r="AB59" s="329"/>
      <c r="AC59" s="345"/>
      <c r="AD59" s="363"/>
      <c r="AE59" s="329"/>
    </row>
    <row r="60" spans="3:31" ht="16.2" customHeight="1">
      <c r="C60" s="329"/>
      <c r="D60" s="329"/>
      <c r="E60" s="345"/>
      <c r="F60" s="363"/>
      <c r="G60" s="295"/>
      <c r="H60" s="328"/>
      <c r="I60" s="329"/>
      <c r="J60" s="329"/>
      <c r="K60" s="345"/>
      <c r="L60" s="363"/>
      <c r="M60" s="295"/>
      <c r="N60" s="328"/>
      <c r="O60" s="329"/>
      <c r="P60" s="329"/>
      <c r="Q60" s="345"/>
      <c r="R60" s="363"/>
      <c r="S60" s="295"/>
      <c r="T60" s="328"/>
      <c r="U60" s="329"/>
      <c r="V60" s="329"/>
      <c r="W60" s="345"/>
      <c r="X60" s="363"/>
      <c r="Y60" s="295"/>
      <c r="Z60" s="328"/>
      <c r="AA60" s="329"/>
      <c r="AB60" s="329"/>
      <c r="AC60" s="345"/>
      <c r="AD60" s="363"/>
      <c r="AE60" s="329"/>
    </row>
    <row r="61" spans="3:31" ht="16.2" customHeight="1">
      <c r="C61" s="329"/>
      <c r="D61" s="329"/>
      <c r="E61" s="345"/>
      <c r="F61" s="363"/>
      <c r="G61" s="295"/>
      <c r="H61" s="328"/>
      <c r="I61" s="329"/>
      <c r="J61" s="329"/>
      <c r="K61" s="345"/>
      <c r="L61" s="363"/>
      <c r="M61" s="295"/>
      <c r="N61" s="328"/>
      <c r="O61" s="329"/>
      <c r="P61" s="329"/>
      <c r="Q61" s="345"/>
      <c r="R61" s="363"/>
      <c r="S61" s="295"/>
      <c r="T61" s="328"/>
      <c r="U61" s="329"/>
      <c r="V61" s="329"/>
      <c r="W61" s="345"/>
      <c r="X61" s="363"/>
      <c r="Y61" s="295"/>
      <c r="Z61" s="328"/>
      <c r="AA61" s="329"/>
      <c r="AB61" s="329"/>
      <c r="AC61" s="345"/>
      <c r="AD61" s="363"/>
      <c r="AE61" s="329"/>
    </row>
    <row r="62" spans="3:31" ht="16.2" customHeight="1">
      <c r="C62" s="329"/>
      <c r="D62" s="329"/>
      <c r="E62" s="345"/>
      <c r="F62" s="363"/>
      <c r="G62" s="295"/>
      <c r="H62" s="328"/>
      <c r="I62" s="329"/>
      <c r="J62" s="329"/>
      <c r="K62" s="345"/>
      <c r="L62" s="363"/>
      <c r="M62" s="295"/>
      <c r="N62" s="328"/>
      <c r="O62" s="329"/>
      <c r="P62" s="329"/>
      <c r="Q62" s="345"/>
      <c r="R62" s="363"/>
      <c r="S62" s="295"/>
      <c r="T62" s="328"/>
      <c r="U62" s="329"/>
      <c r="V62" s="329"/>
      <c r="W62" s="345"/>
      <c r="X62" s="363"/>
      <c r="Y62" s="295"/>
      <c r="Z62" s="328"/>
      <c r="AA62" s="329"/>
      <c r="AB62" s="329"/>
      <c r="AC62" s="345"/>
      <c r="AD62" s="363"/>
      <c r="AE62" s="329"/>
    </row>
    <row r="63" spans="3:31" ht="16.2" customHeight="1">
      <c r="C63" s="329"/>
      <c r="D63" s="329"/>
      <c r="E63" s="345"/>
      <c r="F63" s="363"/>
      <c r="G63" s="295"/>
      <c r="H63" s="328"/>
      <c r="I63" s="329"/>
      <c r="J63" s="329"/>
      <c r="K63" s="345"/>
      <c r="L63" s="363"/>
      <c r="M63" s="295"/>
      <c r="N63" s="328"/>
      <c r="O63" s="329"/>
      <c r="P63" s="329"/>
      <c r="Q63" s="345"/>
      <c r="R63" s="363"/>
      <c r="S63" s="295"/>
      <c r="T63" s="328"/>
      <c r="U63" s="329"/>
      <c r="V63" s="329"/>
      <c r="W63" s="345"/>
      <c r="X63" s="363"/>
      <c r="Y63" s="295"/>
      <c r="Z63" s="328"/>
      <c r="AA63" s="329"/>
      <c r="AB63" s="329"/>
      <c r="AC63" s="345"/>
      <c r="AD63" s="363"/>
      <c r="AE63" s="329"/>
    </row>
    <row r="64" spans="3:31" ht="16.2" customHeight="1">
      <c r="C64" s="329"/>
      <c r="D64" s="329"/>
      <c r="E64" s="345"/>
      <c r="F64" s="363"/>
      <c r="G64" s="295"/>
      <c r="H64" s="328"/>
      <c r="I64" s="329"/>
      <c r="J64" s="329"/>
      <c r="K64" s="345"/>
      <c r="L64" s="363"/>
      <c r="M64" s="295"/>
      <c r="N64" s="328"/>
      <c r="O64" s="329"/>
      <c r="P64" s="329"/>
      <c r="Q64" s="345"/>
      <c r="R64" s="363"/>
      <c r="S64" s="295"/>
      <c r="T64" s="328"/>
      <c r="U64" s="329"/>
      <c r="V64" s="329"/>
      <c r="W64" s="345"/>
      <c r="X64" s="363"/>
      <c r="Y64" s="295"/>
      <c r="Z64" s="328"/>
      <c r="AA64" s="329"/>
      <c r="AB64" s="329"/>
      <c r="AC64" s="345"/>
      <c r="AD64" s="363"/>
      <c r="AE64" s="329"/>
    </row>
    <row r="65" spans="3:31" ht="16.2" customHeight="1">
      <c r="C65" s="329"/>
      <c r="D65" s="329"/>
      <c r="E65" s="345"/>
      <c r="F65" s="363"/>
      <c r="G65" s="295"/>
      <c r="H65" s="328"/>
      <c r="I65" s="329"/>
      <c r="J65" s="329"/>
      <c r="K65" s="345"/>
      <c r="L65" s="363"/>
      <c r="M65" s="295"/>
      <c r="N65" s="328"/>
      <c r="O65" s="329"/>
      <c r="P65" s="329"/>
      <c r="Q65" s="345"/>
      <c r="R65" s="363"/>
      <c r="S65" s="295"/>
      <c r="T65" s="328"/>
      <c r="U65" s="329"/>
      <c r="V65" s="329"/>
      <c r="W65" s="345"/>
      <c r="X65" s="363"/>
      <c r="Y65" s="295"/>
      <c r="Z65" s="328"/>
      <c r="AA65" s="329"/>
      <c r="AB65" s="329"/>
      <c r="AC65" s="345"/>
      <c r="AD65" s="363"/>
      <c r="AE65" s="329"/>
    </row>
    <row r="66" spans="3:31" ht="16.2" customHeight="1">
      <c r="C66" s="329"/>
      <c r="D66" s="329"/>
      <c r="E66" s="345"/>
      <c r="F66" s="363"/>
      <c r="G66" s="295"/>
      <c r="H66" s="328"/>
      <c r="I66" s="329"/>
      <c r="J66" s="329"/>
      <c r="K66" s="345"/>
      <c r="L66" s="363"/>
      <c r="M66" s="295"/>
      <c r="N66" s="328"/>
      <c r="O66" s="329"/>
      <c r="P66" s="329"/>
      <c r="Q66" s="345"/>
      <c r="R66" s="363"/>
      <c r="S66" s="295"/>
      <c r="T66" s="328"/>
      <c r="U66" s="329"/>
      <c r="V66" s="329"/>
      <c r="W66" s="345"/>
      <c r="X66" s="363"/>
      <c r="Y66" s="295"/>
      <c r="Z66" s="328"/>
      <c r="AA66" s="329"/>
      <c r="AB66" s="329"/>
      <c r="AC66" s="345"/>
      <c r="AD66" s="363"/>
      <c r="AE66" s="329"/>
    </row>
    <row r="67" spans="3:31" ht="16.2" customHeight="1">
      <c r="C67" s="329"/>
      <c r="D67" s="329"/>
      <c r="E67" s="345"/>
      <c r="F67" s="363"/>
      <c r="G67" s="295"/>
      <c r="H67" s="328"/>
      <c r="I67" s="329"/>
      <c r="J67" s="329"/>
      <c r="K67" s="345"/>
      <c r="L67" s="363"/>
      <c r="M67" s="295"/>
      <c r="N67" s="328"/>
      <c r="O67" s="329"/>
      <c r="P67" s="329"/>
      <c r="Q67" s="345"/>
      <c r="R67" s="363"/>
      <c r="S67" s="295"/>
      <c r="T67" s="328"/>
      <c r="U67" s="329"/>
      <c r="V67" s="329"/>
      <c r="W67" s="345"/>
      <c r="X67" s="363"/>
      <c r="Y67" s="295"/>
      <c r="Z67" s="328"/>
      <c r="AA67" s="329"/>
      <c r="AB67" s="329"/>
      <c r="AC67" s="345"/>
      <c r="AD67" s="363"/>
      <c r="AE67" s="329"/>
    </row>
    <row r="68" spans="3:31" ht="16.2" customHeight="1">
      <c r="C68" s="329"/>
      <c r="D68" s="329"/>
      <c r="E68" s="345"/>
      <c r="F68" s="363"/>
      <c r="G68" s="295"/>
      <c r="H68" s="328"/>
      <c r="I68" s="329"/>
      <c r="J68" s="329"/>
      <c r="K68" s="345"/>
      <c r="L68" s="363"/>
      <c r="M68" s="295"/>
      <c r="N68" s="328"/>
      <c r="O68" s="329"/>
      <c r="P68" s="329"/>
      <c r="Q68" s="345"/>
      <c r="R68" s="363"/>
      <c r="S68" s="295"/>
      <c r="T68" s="328"/>
      <c r="U68" s="329"/>
      <c r="V68" s="329"/>
      <c r="W68" s="345"/>
      <c r="X68" s="363"/>
      <c r="Y68" s="295"/>
      <c r="Z68" s="328"/>
      <c r="AA68" s="329"/>
      <c r="AB68" s="329"/>
      <c r="AC68" s="345"/>
      <c r="AD68" s="363"/>
      <c r="AE68" s="329"/>
    </row>
    <row r="69" spans="3:31" ht="16.2" customHeight="1">
      <c r="C69" s="329"/>
      <c r="D69" s="329"/>
      <c r="E69" s="345"/>
      <c r="F69" s="363"/>
      <c r="G69" s="295"/>
      <c r="H69" s="328"/>
      <c r="I69" s="329"/>
      <c r="J69" s="329"/>
      <c r="K69" s="345"/>
      <c r="L69" s="363"/>
      <c r="M69" s="295"/>
      <c r="N69" s="328"/>
      <c r="O69" s="329"/>
      <c r="P69" s="329"/>
      <c r="Q69" s="345"/>
      <c r="R69" s="363"/>
      <c r="S69" s="295"/>
      <c r="T69" s="328"/>
      <c r="U69" s="329"/>
      <c r="V69" s="329"/>
      <c r="W69" s="345"/>
      <c r="X69" s="363"/>
      <c r="Y69" s="295"/>
      <c r="Z69" s="328"/>
      <c r="AA69" s="329"/>
      <c r="AB69" s="329"/>
      <c r="AC69" s="345"/>
      <c r="AD69" s="363"/>
      <c r="AE69" s="329"/>
    </row>
    <row r="70" spans="3:31" ht="16.2" customHeight="1">
      <c r="C70" s="329"/>
      <c r="D70" s="329"/>
      <c r="E70" s="345"/>
      <c r="F70" s="363"/>
      <c r="G70" s="295"/>
      <c r="H70" s="328"/>
      <c r="I70" s="329"/>
      <c r="J70" s="329"/>
      <c r="K70" s="345"/>
      <c r="L70" s="363"/>
      <c r="M70" s="295"/>
      <c r="N70" s="328"/>
      <c r="O70" s="329"/>
      <c r="P70" s="329"/>
      <c r="Q70" s="345"/>
      <c r="R70" s="363"/>
      <c r="S70" s="295"/>
      <c r="T70" s="328"/>
      <c r="U70" s="329"/>
      <c r="V70" s="329"/>
      <c r="W70" s="345"/>
      <c r="X70" s="363"/>
      <c r="Y70" s="295"/>
      <c r="Z70" s="328"/>
      <c r="AA70" s="329"/>
      <c r="AB70" s="329"/>
      <c r="AC70" s="345"/>
      <c r="AD70" s="363"/>
      <c r="AE70" s="329"/>
    </row>
    <row r="71" spans="3:31" ht="16.2" customHeight="1">
      <c r="C71" s="329"/>
      <c r="D71" s="329"/>
      <c r="E71" s="345"/>
      <c r="F71" s="363"/>
      <c r="G71" s="295"/>
      <c r="H71" s="328"/>
      <c r="I71" s="329"/>
      <c r="J71" s="329"/>
      <c r="K71" s="345"/>
      <c r="L71" s="363"/>
      <c r="M71" s="295"/>
      <c r="N71" s="328"/>
      <c r="O71" s="329"/>
      <c r="P71" s="329"/>
      <c r="Q71" s="345"/>
      <c r="R71" s="363"/>
      <c r="S71" s="295"/>
      <c r="T71" s="328"/>
      <c r="U71" s="329"/>
      <c r="V71" s="329"/>
      <c r="W71" s="345"/>
      <c r="X71" s="363"/>
      <c r="Y71" s="295"/>
      <c r="Z71" s="328"/>
      <c r="AA71" s="329"/>
      <c r="AB71" s="329"/>
      <c r="AC71" s="345"/>
      <c r="AD71" s="363"/>
      <c r="AE71" s="329"/>
    </row>
    <row r="72" spans="3:31" ht="16.2" customHeight="1">
      <c r="C72" s="329"/>
      <c r="D72" s="329"/>
      <c r="E72" s="345"/>
      <c r="F72" s="363"/>
      <c r="G72" s="295"/>
      <c r="H72" s="328"/>
      <c r="I72" s="329"/>
      <c r="J72" s="329"/>
      <c r="K72" s="345"/>
      <c r="L72" s="363"/>
      <c r="M72" s="295"/>
      <c r="N72" s="328"/>
      <c r="O72" s="329"/>
      <c r="P72" s="329"/>
      <c r="Q72" s="345"/>
      <c r="R72" s="363"/>
      <c r="S72" s="295"/>
      <c r="T72" s="328"/>
      <c r="U72" s="329"/>
      <c r="V72" s="329"/>
      <c r="W72" s="345"/>
      <c r="X72" s="363"/>
      <c r="Y72" s="295"/>
      <c r="Z72" s="328"/>
      <c r="AA72" s="329"/>
      <c r="AB72" s="329"/>
      <c r="AC72" s="345"/>
      <c r="AD72" s="363"/>
      <c r="AE72" s="329"/>
    </row>
    <row r="73" spans="3:31" ht="16.2" customHeight="1">
      <c r="C73" s="329"/>
      <c r="D73" s="329"/>
      <c r="E73" s="345"/>
      <c r="F73" s="363"/>
      <c r="G73" s="295"/>
      <c r="H73" s="328"/>
      <c r="I73" s="329"/>
      <c r="J73" s="329"/>
      <c r="K73" s="345"/>
      <c r="L73" s="363"/>
      <c r="M73" s="295"/>
      <c r="N73" s="328"/>
      <c r="O73" s="329"/>
      <c r="P73" s="329"/>
      <c r="Q73" s="345"/>
      <c r="R73" s="363"/>
      <c r="S73" s="295"/>
      <c r="T73" s="328"/>
      <c r="U73" s="329"/>
      <c r="V73" s="329"/>
      <c r="W73" s="345"/>
      <c r="X73" s="363"/>
      <c r="Y73" s="295"/>
      <c r="Z73" s="328"/>
      <c r="AA73" s="329"/>
      <c r="AB73" s="329"/>
      <c r="AC73" s="345"/>
      <c r="AD73" s="363"/>
      <c r="AE73" s="329"/>
    </row>
    <row r="74" spans="3:31" ht="16.2" customHeight="1">
      <c r="C74" s="329"/>
      <c r="D74" s="329"/>
      <c r="E74" s="345"/>
      <c r="F74" s="363"/>
      <c r="G74" s="295"/>
      <c r="H74" s="328"/>
      <c r="I74" s="329"/>
      <c r="J74" s="329"/>
      <c r="K74" s="345"/>
      <c r="L74" s="363"/>
      <c r="M74" s="295"/>
      <c r="N74" s="328"/>
      <c r="O74" s="329"/>
      <c r="P74" s="329"/>
      <c r="Q74" s="345"/>
      <c r="R74" s="363"/>
      <c r="S74" s="295"/>
      <c r="T74" s="328"/>
      <c r="U74" s="329"/>
      <c r="V74" s="329"/>
      <c r="W74" s="345"/>
      <c r="X74" s="363"/>
      <c r="Y74" s="295"/>
      <c r="Z74" s="328"/>
      <c r="AA74" s="329"/>
      <c r="AB74" s="329"/>
      <c r="AC74" s="345"/>
      <c r="AD74" s="363"/>
      <c r="AE74" s="329"/>
    </row>
    <row r="75" spans="3:31" ht="16.2" customHeight="1">
      <c r="C75" s="329"/>
      <c r="D75" s="329"/>
      <c r="E75" s="345"/>
      <c r="F75" s="363"/>
      <c r="G75" s="295"/>
      <c r="H75" s="328"/>
      <c r="I75" s="329"/>
      <c r="J75" s="329"/>
      <c r="K75" s="345"/>
      <c r="L75" s="363"/>
      <c r="M75" s="295"/>
      <c r="N75" s="328"/>
      <c r="O75" s="329"/>
      <c r="P75" s="329"/>
      <c r="Q75" s="345"/>
      <c r="R75" s="363"/>
      <c r="S75" s="295"/>
      <c r="T75" s="328"/>
      <c r="U75" s="329"/>
      <c r="V75" s="329"/>
      <c r="W75" s="345"/>
      <c r="X75" s="363"/>
      <c r="Y75" s="295"/>
      <c r="Z75" s="328"/>
      <c r="AA75" s="329"/>
      <c r="AB75" s="329"/>
      <c r="AC75" s="345"/>
      <c r="AD75" s="363"/>
      <c r="AE75" s="329"/>
    </row>
    <row r="76" spans="3:31" ht="16.2" customHeight="1">
      <c r="C76" s="329"/>
      <c r="D76" s="329"/>
      <c r="E76" s="345"/>
      <c r="F76" s="363"/>
      <c r="G76" s="295"/>
      <c r="H76" s="328"/>
      <c r="I76" s="329"/>
      <c r="J76" s="329"/>
      <c r="K76" s="345"/>
      <c r="L76" s="363"/>
      <c r="M76" s="295"/>
      <c r="N76" s="328"/>
      <c r="O76" s="329"/>
      <c r="P76" s="329"/>
      <c r="Q76" s="345"/>
      <c r="R76" s="363"/>
      <c r="S76" s="295"/>
      <c r="T76" s="328"/>
      <c r="U76" s="329"/>
      <c r="V76" s="329"/>
      <c r="W76" s="345"/>
      <c r="X76" s="363"/>
      <c r="Y76" s="295"/>
      <c r="Z76" s="328"/>
      <c r="AA76" s="329"/>
      <c r="AB76" s="329"/>
      <c r="AC76" s="345"/>
      <c r="AD76" s="363"/>
      <c r="AE76" s="329"/>
    </row>
    <row r="77" spans="3:31" ht="16.2" customHeight="1">
      <c r="C77" s="329"/>
      <c r="D77" s="329"/>
      <c r="E77" s="345"/>
      <c r="F77" s="363"/>
      <c r="G77" s="295"/>
      <c r="H77" s="328"/>
      <c r="I77" s="329"/>
      <c r="J77" s="329"/>
      <c r="K77" s="345"/>
      <c r="L77" s="363"/>
      <c r="M77" s="295"/>
      <c r="N77" s="328"/>
      <c r="O77" s="329"/>
      <c r="P77" s="329"/>
      <c r="Q77" s="345"/>
      <c r="R77" s="363"/>
      <c r="S77" s="295"/>
      <c r="T77" s="328"/>
      <c r="U77" s="329"/>
      <c r="V77" s="329"/>
      <c r="W77" s="345"/>
      <c r="X77" s="363"/>
      <c r="Y77" s="295"/>
      <c r="Z77" s="328"/>
      <c r="AA77" s="329"/>
      <c r="AB77" s="329"/>
      <c r="AC77" s="345"/>
      <c r="AD77" s="363"/>
      <c r="AE77" s="329"/>
    </row>
    <row r="78" spans="3:31" ht="16.2" customHeight="1">
      <c r="C78" s="329"/>
      <c r="D78" s="329"/>
      <c r="E78" s="345"/>
      <c r="F78" s="363"/>
      <c r="G78" s="295"/>
      <c r="H78" s="328"/>
      <c r="I78" s="329"/>
      <c r="J78" s="329"/>
      <c r="K78" s="345"/>
      <c r="L78" s="363"/>
      <c r="M78" s="295"/>
      <c r="N78" s="328"/>
      <c r="O78" s="329"/>
      <c r="P78" s="329"/>
      <c r="Q78" s="345"/>
      <c r="R78" s="363"/>
      <c r="S78" s="295"/>
      <c r="T78" s="328"/>
      <c r="U78" s="329"/>
      <c r="V78" s="329"/>
      <c r="W78" s="345"/>
      <c r="X78" s="363"/>
      <c r="Y78" s="295"/>
      <c r="Z78" s="328"/>
      <c r="AA78" s="329"/>
      <c r="AB78" s="329"/>
      <c r="AC78" s="345"/>
      <c r="AD78" s="363"/>
      <c r="AE78" s="329"/>
    </row>
    <row r="79" spans="3:31" ht="16.2" customHeight="1">
      <c r="C79" s="329"/>
      <c r="D79" s="329"/>
      <c r="E79" s="345"/>
      <c r="F79" s="363"/>
      <c r="G79" s="295"/>
      <c r="H79" s="328"/>
      <c r="I79" s="329"/>
      <c r="J79" s="329"/>
      <c r="K79" s="345"/>
      <c r="L79" s="363"/>
      <c r="M79" s="295"/>
      <c r="N79" s="328"/>
      <c r="O79" s="329"/>
      <c r="P79" s="329"/>
      <c r="Q79" s="345"/>
      <c r="R79" s="363"/>
      <c r="S79" s="295"/>
      <c r="T79" s="328"/>
      <c r="U79" s="329"/>
      <c r="V79" s="329"/>
      <c r="W79" s="345"/>
      <c r="X79" s="363"/>
      <c r="Y79" s="295"/>
      <c r="Z79" s="328"/>
      <c r="AA79" s="329"/>
      <c r="AB79" s="329"/>
      <c r="AC79" s="345"/>
      <c r="AD79" s="363"/>
      <c r="AE79" s="329"/>
    </row>
    <row r="80" spans="3:31" ht="16.2" customHeight="1">
      <c r="C80" s="329"/>
      <c r="D80" s="329"/>
      <c r="E80" s="345"/>
      <c r="F80" s="363"/>
      <c r="G80" s="295"/>
      <c r="H80" s="328"/>
      <c r="I80" s="329"/>
      <c r="J80" s="329"/>
      <c r="K80" s="345"/>
      <c r="L80" s="363"/>
      <c r="M80" s="295"/>
      <c r="N80" s="328"/>
      <c r="O80" s="329"/>
      <c r="P80" s="329"/>
      <c r="Q80" s="345"/>
      <c r="R80" s="363"/>
      <c r="S80" s="295"/>
      <c r="T80" s="328"/>
      <c r="U80" s="329"/>
      <c r="V80" s="329"/>
      <c r="W80" s="345"/>
      <c r="X80" s="363"/>
      <c r="Y80" s="295"/>
      <c r="Z80" s="328"/>
      <c r="AA80" s="329"/>
      <c r="AB80" s="329"/>
      <c r="AC80" s="345"/>
      <c r="AD80" s="363"/>
      <c r="AE80" s="329"/>
    </row>
    <row r="81" spans="3:31" ht="16.2" customHeight="1">
      <c r="C81" s="329"/>
      <c r="D81" s="329"/>
      <c r="E81" s="345"/>
      <c r="F81" s="363"/>
      <c r="G81" s="295"/>
      <c r="H81" s="328"/>
      <c r="I81" s="329"/>
      <c r="J81" s="329"/>
      <c r="K81" s="345"/>
      <c r="L81" s="363"/>
      <c r="M81" s="295"/>
      <c r="N81" s="328"/>
      <c r="O81" s="329"/>
      <c r="P81" s="329"/>
      <c r="Q81" s="345"/>
      <c r="R81" s="363"/>
      <c r="S81" s="295"/>
      <c r="T81" s="328"/>
      <c r="U81" s="329"/>
      <c r="V81" s="329"/>
      <c r="W81" s="345"/>
      <c r="X81" s="363"/>
      <c r="Y81" s="295"/>
      <c r="Z81" s="328"/>
      <c r="AA81" s="329"/>
      <c r="AB81" s="329"/>
      <c r="AC81" s="345"/>
      <c r="AD81" s="363"/>
      <c r="AE81" s="329"/>
    </row>
    <row r="82" spans="3:31" ht="16.2" customHeight="1">
      <c r="C82" s="329"/>
      <c r="D82" s="329"/>
      <c r="E82" s="345"/>
      <c r="F82" s="363"/>
      <c r="G82" s="295"/>
      <c r="H82" s="328"/>
      <c r="I82" s="329"/>
      <c r="J82" s="329"/>
      <c r="K82" s="345"/>
      <c r="L82" s="363"/>
      <c r="M82" s="295"/>
      <c r="N82" s="328"/>
      <c r="O82" s="329"/>
      <c r="P82" s="329"/>
      <c r="Q82" s="345"/>
      <c r="R82" s="363"/>
      <c r="S82" s="295"/>
      <c r="T82" s="328"/>
      <c r="U82" s="329"/>
      <c r="V82" s="329"/>
      <c r="W82" s="345"/>
      <c r="X82" s="363"/>
      <c r="Y82" s="295"/>
      <c r="Z82" s="328"/>
      <c r="AA82" s="329"/>
      <c r="AB82" s="329"/>
      <c r="AC82" s="345"/>
      <c r="AD82" s="363"/>
      <c r="AE82" s="329"/>
    </row>
    <row r="83" spans="3:31" ht="16.2" customHeight="1">
      <c r="C83" s="329"/>
      <c r="D83" s="329"/>
      <c r="E83" s="345"/>
      <c r="F83" s="363"/>
      <c r="G83" s="295"/>
      <c r="H83" s="328"/>
      <c r="I83" s="329"/>
      <c r="J83" s="329"/>
      <c r="K83" s="345"/>
      <c r="L83" s="363"/>
      <c r="M83" s="295"/>
      <c r="N83" s="328"/>
      <c r="O83" s="329"/>
      <c r="P83" s="329"/>
      <c r="Q83" s="345"/>
      <c r="R83" s="363"/>
      <c r="S83" s="295"/>
      <c r="T83" s="328"/>
      <c r="U83" s="329"/>
      <c r="V83" s="329"/>
      <c r="W83" s="345"/>
      <c r="X83" s="363"/>
      <c r="Y83" s="295"/>
      <c r="Z83" s="328"/>
      <c r="AA83" s="329"/>
      <c r="AB83" s="329"/>
      <c r="AC83" s="345"/>
      <c r="AD83" s="363"/>
      <c r="AE83" s="329"/>
    </row>
    <row r="84" spans="3:31" ht="16.2" customHeight="1">
      <c r="C84" s="329"/>
      <c r="D84" s="329"/>
      <c r="E84" s="345"/>
      <c r="F84" s="363"/>
      <c r="G84" s="295"/>
      <c r="H84" s="328"/>
      <c r="I84" s="329"/>
      <c r="J84" s="329"/>
      <c r="K84" s="345"/>
      <c r="L84" s="363"/>
      <c r="M84" s="295"/>
      <c r="N84" s="328"/>
      <c r="O84" s="329"/>
      <c r="P84" s="329"/>
      <c r="Q84" s="345"/>
      <c r="R84" s="363"/>
      <c r="S84" s="295"/>
      <c r="T84" s="328"/>
      <c r="U84" s="329"/>
      <c r="V84" s="329"/>
      <c r="W84" s="345"/>
      <c r="X84" s="363"/>
      <c r="Y84" s="295"/>
      <c r="Z84" s="328"/>
      <c r="AA84" s="329"/>
      <c r="AB84" s="329"/>
      <c r="AC84" s="345"/>
      <c r="AD84" s="363"/>
      <c r="AE84" s="329"/>
    </row>
    <row r="85" spans="3:31" ht="16.2" customHeight="1">
      <c r="C85" s="329"/>
      <c r="D85" s="329"/>
      <c r="E85" s="345"/>
      <c r="F85" s="363"/>
      <c r="G85" s="295"/>
      <c r="H85" s="328"/>
      <c r="I85" s="329"/>
      <c r="J85" s="329"/>
      <c r="K85" s="345"/>
      <c r="L85" s="363"/>
      <c r="M85" s="295"/>
      <c r="N85" s="328"/>
      <c r="O85" s="329"/>
      <c r="P85" s="329"/>
      <c r="Q85" s="345"/>
      <c r="R85" s="363"/>
      <c r="S85" s="295"/>
      <c r="T85" s="328"/>
      <c r="U85" s="329"/>
      <c r="V85" s="329"/>
      <c r="W85" s="345"/>
      <c r="X85" s="363"/>
      <c r="Y85" s="295"/>
      <c r="Z85" s="328"/>
      <c r="AA85" s="329"/>
      <c r="AB85" s="329"/>
      <c r="AC85" s="345"/>
      <c r="AD85" s="363"/>
      <c r="AE85" s="329"/>
    </row>
    <row r="86" spans="3:31" ht="16.2" customHeight="1">
      <c r="C86" s="329"/>
      <c r="D86" s="329"/>
      <c r="E86" s="345"/>
      <c r="F86" s="363"/>
      <c r="G86" s="295"/>
      <c r="H86" s="328"/>
      <c r="I86" s="329"/>
      <c r="J86" s="329"/>
      <c r="K86" s="345"/>
      <c r="L86" s="363"/>
      <c r="M86" s="295"/>
      <c r="N86" s="328"/>
      <c r="O86" s="329"/>
      <c r="P86" s="329"/>
      <c r="Q86" s="345"/>
      <c r="R86" s="363"/>
      <c r="S86" s="295"/>
      <c r="T86" s="328"/>
      <c r="U86" s="329"/>
      <c r="V86" s="329"/>
      <c r="W86" s="345"/>
      <c r="X86" s="363"/>
      <c r="Y86" s="295"/>
      <c r="Z86" s="328"/>
      <c r="AA86" s="329"/>
      <c r="AB86" s="329"/>
      <c r="AC86" s="345"/>
      <c r="AD86" s="363"/>
      <c r="AE86" s="329"/>
    </row>
    <row r="87" spans="3:31" ht="16.2" customHeight="1">
      <c r="C87" s="329"/>
      <c r="D87" s="329"/>
      <c r="E87" s="345"/>
      <c r="F87" s="363"/>
      <c r="G87" s="295"/>
      <c r="H87" s="328"/>
      <c r="I87" s="329"/>
      <c r="J87" s="329"/>
      <c r="K87" s="345"/>
      <c r="L87" s="363"/>
      <c r="M87" s="295"/>
      <c r="N87" s="328"/>
      <c r="O87" s="329"/>
      <c r="P87" s="329"/>
      <c r="Q87" s="345"/>
      <c r="R87" s="363"/>
      <c r="S87" s="295"/>
      <c r="T87" s="328"/>
      <c r="U87" s="329"/>
      <c r="V87" s="329"/>
      <c r="W87" s="345"/>
      <c r="X87" s="363"/>
      <c r="Y87" s="295"/>
      <c r="Z87" s="328"/>
      <c r="AA87" s="329"/>
      <c r="AB87" s="329"/>
      <c r="AC87" s="345"/>
      <c r="AD87" s="363"/>
      <c r="AE87" s="329"/>
    </row>
    <row r="88" spans="3:31" ht="16.2" customHeight="1">
      <c r="C88" s="329"/>
      <c r="D88" s="329"/>
      <c r="E88" s="345"/>
      <c r="F88" s="363"/>
      <c r="G88" s="295"/>
      <c r="H88" s="328"/>
      <c r="I88" s="329"/>
      <c r="J88" s="329"/>
      <c r="K88" s="345"/>
      <c r="L88" s="363"/>
      <c r="M88" s="295"/>
      <c r="N88" s="328"/>
      <c r="O88" s="329"/>
      <c r="P88" s="329"/>
      <c r="Q88" s="345"/>
      <c r="R88" s="363"/>
      <c r="S88" s="295"/>
      <c r="T88" s="328"/>
      <c r="U88" s="329"/>
      <c r="V88" s="329"/>
      <c r="W88" s="345"/>
      <c r="X88" s="363"/>
      <c r="Y88" s="295"/>
      <c r="Z88" s="328"/>
      <c r="AA88" s="329"/>
      <c r="AB88" s="329"/>
      <c r="AC88" s="345"/>
      <c r="AD88" s="363"/>
      <c r="AE88" s="329"/>
    </row>
    <row r="89" spans="3:31" ht="16.2" customHeight="1">
      <c r="C89" s="329"/>
      <c r="D89" s="329"/>
      <c r="E89" s="345"/>
      <c r="F89" s="363"/>
      <c r="G89" s="295"/>
      <c r="H89" s="328"/>
      <c r="I89" s="329"/>
      <c r="J89" s="329"/>
      <c r="K89" s="345"/>
      <c r="L89" s="363"/>
      <c r="M89" s="295"/>
      <c r="N89" s="328"/>
      <c r="O89" s="329"/>
      <c r="P89" s="329"/>
      <c r="Q89" s="345"/>
      <c r="R89" s="363"/>
      <c r="S89" s="295"/>
      <c r="T89" s="328"/>
      <c r="U89" s="329"/>
      <c r="V89" s="329"/>
      <c r="W89" s="345"/>
      <c r="X89" s="363"/>
      <c r="Y89" s="295"/>
      <c r="Z89" s="328"/>
      <c r="AA89" s="329"/>
      <c r="AB89" s="329"/>
      <c r="AC89" s="345"/>
      <c r="AD89" s="363"/>
      <c r="AE89" s="329"/>
    </row>
    <row r="90" spans="3:31" ht="16.2" customHeight="1">
      <c r="C90" s="329"/>
      <c r="D90" s="329"/>
      <c r="E90" s="345"/>
      <c r="F90" s="363"/>
      <c r="G90" s="295"/>
      <c r="H90" s="328"/>
      <c r="I90" s="329"/>
      <c r="J90" s="329"/>
      <c r="K90" s="345"/>
      <c r="L90" s="363"/>
      <c r="M90" s="295"/>
      <c r="N90" s="328"/>
      <c r="O90" s="329"/>
      <c r="P90" s="329"/>
      <c r="Q90" s="345"/>
      <c r="R90" s="363"/>
      <c r="S90" s="295"/>
      <c r="T90" s="328"/>
      <c r="U90" s="329"/>
      <c r="V90" s="329"/>
      <c r="W90" s="345"/>
      <c r="X90" s="363"/>
      <c r="Y90" s="295"/>
      <c r="Z90" s="328"/>
      <c r="AA90" s="329"/>
      <c r="AB90" s="329"/>
      <c r="AC90" s="345"/>
      <c r="AD90" s="363"/>
      <c r="AE90" s="329"/>
    </row>
    <row r="91" spans="3:31" ht="16.2" customHeight="1">
      <c r="C91" s="329"/>
      <c r="D91" s="329"/>
      <c r="E91" s="345"/>
      <c r="F91" s="363"/>
      <c r="G91" s="295"/>
      <c r="H91" s="328"/>
      <c r="I91" s="329"/>
      <c r="J91" s="329"/>
      <c r="K91" s="345"/>
      <c r="L91" s="363"/>
      <c r="M91" s="295"/>
      <c r="N91" s="328"/>
      <c r="O91" s="329"/>
      <c r="P91" s="329"/>
      <c r="Q91" s="345"/>
      <c r="R91" s="363"/>
      <c r="S91" s="295"/>
      <c r="T91" s="328"/>
      <c r="U91" s="329"/>
      <c r="V91" s="329"/>
      <c r="W91" s="345"/>
      <c r="X91" s="363"/>
      <c r="Y91" s="295"/>
      <c r="Z91" s="328"/>
      <c r="AA91" s="329"/>
      <c r="AB91" s="329"/>
      <c r="AC91" s="345"/>
      <c r="AD91" s="363"/>
      <c r="AE91" s="329"/>
    </row>
    <row r="92" spans="3:31" ht="16.2" customHeight="1">
      <c r="C92" s="329"/>
      <c r="D92" s="329"/>
      <c r="E92" s="345"/>
      <c r="F92" s="363"/>
      <c r="G92" s="295"/>
      <c r="H92" s="328"/>
      <c r="I92" s="329"/>
      <c r="J92" s="329"/>
      <c r="K92" s="345"/>
      <c r="L92" s="363"/>
      <c r="M92" s="295"/>
      <c r="N92" s="328"/>
      <c r="O92" s="329"/>
      <c r="P92" s="329"/>
      <c r="Q92" s="345"/>
      <c r="R92" s="363"/>
      <c r="S92" s="295"/>
      <c r="T92" s="328"/>
      <c r="U92" s="329"/>
      <c r="V92" s="329"/>
      <c r="W92" s="345"/>
      <c r="X92" s="363"/>
      <c r="Y92" s="295"/>
      <c r="Z92" s="328"/>
      <c r="AA92" s="329"/>
      <c r="AB92" s="329"/>
      <c r="AC92" s="345"/>
      <c r="AD92" s="363"/>
      <c r="AE92" s="329"/>
    </row>
    <row r="93" spans="3:31" ht="16.2" customHeight="1">
      <c r="C93" s="329"/>
      <c r="D93" s="329"/>
      <c r="E93" s="345"/>
      <c r="F93" s="363"/>
      <c r="G93" s="295"/>
      <c r="H93" s="328"/>
      <c r="I93" s="329"/>
      <c r="J93" s="329"/>
      <c r="K93" s="345"/>
      <c r="L93" s="363"/>
      <c r="M93" s="295"/>
      <c r="N93" s="328"/>
      <c r="O93" s="329"/>
      <c r="P93" s="329"/>
      <c r="Q93" s="345"/>
      <c r="R93" s="363"/>
      <c r="S93" s="295"/>
      <c r="T93" s="328"/>
      <c r="U93" s="329"/>
      <c r="V93" s="329"/>
      <c r="W93" s="345"/>
      <c r="X93" s="363"/>
      <c r="Y93" s="295"/>
      <c r="Z93" s="328"/>
      <c r="AA93" s="329"/>
      <c r="AB93" s="329"/>
      <c r="AC93" s="345"/>
      <c r="AD93" s="363"/>
      <c r="AE93" s="329"/>
    </row>
    <row r="94" spans="3:31" ht="16.2" customHeight="1">
      <c r="C94" s="329"/>
      <c r="D94" s="329"/>
      <c r="E94" s="345"/>
      <c r="F94" s="363"/>
      <c r="G94" s="295"/>
      <c r="H94" s="328"/>
      <c r="I94" s="329"/>
      <c r="J94" s="329"/>
      <c r="K94" s="345"/>
      <c r="L94" s="363"/>
      <c r="M94" s="295"/>
      <c r="N94" s="328"/>
      <c r="O94" s="329"/>
      <c r="P94" s="329"/>
      <c r="Q94" s="345"/>
      <c r="R94" s="363"/>
      <c r="S94" s="295"/>
      <c r="T94" s="328"/>
      <c r="U94" s="329"/>
      <c r="V94" s="329"/>
      <c r="W94" s="345"/>
      <c r="X94" s="363"/>
      <c r="Y94" s="295"/>
      <c r="Z94" s="328"/>
      <c r="AA94" s="329"/>
      <c r="AB94" s="329"/>
      <c r="AC94" s="345"/>
      <c r="AD94" s="363"/>
      <c r="AE94" s="329"/>
    </row>
    <row r="95" spans="3:31" ht="16.2" customHeight="1">
      <c r="C95" s="329"/>
      <c r="D95" s="329"/>
      <c r="E95" s="345"/>
      <c r="F95" s="363"/>
      <c r="G95" s="295"/>
      <c r="H95" s="328"/>
      <c r="I95" s="329"/>
      <c r="J95" s="329"/>
      <c r="K95" s="345"/>
      <c r="L95" s="363"/>
      <c r="M95" s="295"/>
      <c r="N95" s="328"/>
      <c r="O95" s="329"/>
      <c r="P95" s="329"/>
      <c r="Q95" s="345"/>
      <c r="R95" s="363"/>
      <c r="S95" s="295"/>
      <c r="T95" s="328"/>
      <c r="U95" s="329"/>
      <c r="V95" s="329"/>
      <c r="W95" s="345"/>
      <c r="X95" s="363"/>
      <c r="Y95" s="295"/>
      <c r="Z95" s="328"/>
      <c r="AA95" s="329"/>
      <c r="AB95" s="329"/>
      <c r="AC95" s="345"/>
      <c r="AD95" s="363"/>
      <c r="AE95" s="329"/>
    </row>
    <row r="96" spans="3:31" ht="16.2" customHeight="1">
      <c r="C96" s="329"/>
      <c r="D96" s="329"/>
      <c r="E96" s="345"/>
      <c r="F96" s="363"/>
      <c r="G96" s="295"/>
      <c r="H96" s="328"/>
      <c r="I96" s="329"/>
      <c r="J96" s="329"/>
      <c r="K96" s="345"/>
      <c r="L96" s="363"/>
      <c r="M96" s="295"/>
      <c r="N96" s="328"/>
      <c r="O96" s="329"/>
      <c r="P96" s="329"/>
      <c r="Q96" s="345"/>
      <c r="R96" s="363"/>
      <c r="S96" s="295"/>
      <c r="T96" s="328"/>
      <c r="U96" s="329"/>
      <c r="V96" s="329"/>
      <c r="W96" s="345"/>
      <c r="X96" s="363"/>
      <c r="Y96" s="295"/>
      <c r="Z96" s="328"/>
      <c r="AA96" s="329"/>
      <c r="AB96" s="329"/>
      <c r="AC96" s="345"/>
      <c r="AD96" s="363"/>
      <c r="AE96" s="329"/>
    </row>
    <row r="97" spans="3:31" ht="16.2" customHeight="1">
      <c r="C97" s="329"/>
      <c r="D97" s="329"/>
      <c r="E97" s="345"/>
      <c r="F97" s="363"/>
      <c r="G97" s="295"/>
      <c r="H97" s="328"/>
      <c r="I97" s="329"/>
      <c r="J97" s="329"/>
      <c r="K97" s="345"/>
      <c r="L97" s="363"/>
      <c r="M97" s="295"/>
      <c r="N97" s="328"/>
      <c r="O97" s="329"/>
      <c r="P97" s="329"/>
      <c r="Q97" s="345"/>
      <c r="R97" s="363"/>
      <c r="S97" s="295"/>
      <c r="T97" s="328"/>
      <c r="U97" s="329"/>
      <c r="V97" s="329"/>
      <c r="W97" s="345"/>
      <c r="X97" s="363"/>
      <c r="Y97" s="295"/>
      <c r="Z97" s="328"/>
      <c r="AA97" s="329"/>
      <c r="AB97" s="329"/>
      <c r="AC97" s="345"/>
      <c r="AD97" s="363"/>
      <c r="AE97" s="329"/>
    </row>
    <row r="98" spans="3:31" ht="16.2" customHeight="1">
      <c r="C98" s="329"/>
      <c r="D98" s="329"/>
      <c r="E98" s="345"/>
      <c r="F98" s="363"/>
      <c r="G98" s="295"/>
      <c r="H98" s="328"/>
      <c r="I98" s="329"/>
      <c r="J98" s="329"/>
      <c r="K98" s="345"/>
      <c r="L98" s="363"/>
      <c r="M98" s="295"/>
      <c r="N98" s="328"/>
      <c r="O98" s="329"/>
      <c r="P98" s="329"/>
      <c r="Q98" s="345"/>
      <c r="R98" s="363"/>
      <c r="S98" s="295"/>
      <c r="T98" s="328"/>
      <c r="U98" s="329"/>
      <c r="V98" s="329"/>
      <c r="W98" s="345"/>
      <c r="X98" s="363"/>
      <c r="Y98" s="295"/>
      <c r="Z98" s="328"/>
      <c r="AA98" s="329"/>
      <c r="AB98" s="329"/>
      <c r="AC98" s="345"/>
      <c r="AD98" s="363"/>
      <c r="AE98" s="329"/>
    </row>
    <row r="99" spans="3:31" ht="16.2" customHeight="1">
      <c r="C99" s="329"/>
      <c r="D99" s="329"/>
      <c r="E99" s="345"/>
      <c r="F99" s="363"/>
      <c r="G99" s="295"/>
      <c r="H99" s="328"/>
      <c r="I99" s="329"/>
      <c r="J99" s="329"/>
      <c r="K99" s="345"/>
      <c r="L99" s="363"/>
      <c r="M99" s="295"/>
      <c r="N99" s="328"/>
      <c r="O99" s="329"/>
      <c r="P99" s="329"/>
      <c r="Q99" s="345"/>
      <c r="R99" s="363"/>
      <c r="S99" s="295"/>
      <c r="T99" s="328"/>
      <c r="U99" s="329"/>
      <c r="V99" s="329"/>
      <c r="W99" s="345"/>
      <c r="X99" s="363"/>
      <c r="Y99" s="295"/>
      <c r="Z99" s="328"/>
      <c r="AA99" s="329"/>
      <c r="AB99" s="329"/>
      <c r="AC99" s="345"/>
      <c r="AD99" s="363"/>
      <c r="AE99" s="329"/>
    </row>
    <row r="100" spans="3:31" ht="16.2" customHeight="1">
      <c r="C100" s="329"/>
      <c r="D100" s="329"/>
      <c r="E100" s="345"/>
      <c r="F100" s="363"/>
      <c r="G100" s="295"/>
      <c r="H100" s="328"/>
      <c r="I100" s="329"/>
      <c r="J100" s="329"/>
      <c r="K100" s="345"/>
      <c r="L100" s="363"/>
      <c r="M100" s="295"/>
      <c r="N100" s="328"/>
      <c r="O100" s="329"/>
      <c r="P100" s="329"/>
      <c r="Q100" s="345"/>
      <c r="R100" s="363"/>
      <c r="S100" s="295"/>
      <c r="T100" s="328"/>
      <c r="U100" s="329"/>
      <c r="V100" s="329"/>
      <c r="W100" s="345"/>
      <c r="X100" s="363"/>
      <c r="Y100" s="295"/>
      <c r="Z100" s="328"/>
      <c r="AA100" s="329"/>
      <c r="AB100" s="329"/>
      <c r="AC100" s="345"/>
      <c r="AD100" s="363"/>
      <c r="AE100" s="329"/>
    </row>
    <row r="101" spans="3:31" ht="16.2" customHeight="1">
      <c r="C101" s="329"/>
      <c r="D101" s="329"/>
      <c r="E101" s="345"/>
      <c r="F101" s="363"/>
      <c r="G101" s="295"/>
      <c r="H101" s="328"/>
      <c r="I101" s="329"/>
      <c r="J101" s="329"/>
      <c r="K101" s="345"/>
      <c r="L101" s="363"/>
      <c r="M101" s="295"/>
      <c r="N101" s="328"/>
      <c r="O101" s="329"/>
      <c r="P101" s="329"/>
      <c r="Q101" s="345"/>
      <c r="R101" s="363"/>
      <c r="S101" s="295"/>
      <c r="T101" s="328"/>
      <c r="U101" s="329"/>
      <c r="V101" s="329"/>
      <c r="W101" s="345"/>
      <c r="X101" s="363"/>
      <c r="Y101" s="295"/>
      <c r="Z101" s="328"/>
      <c r="AA101" s="329"/>
      <c r="AB101" s="329"/>
      <c r="AC101" s="345"/>
      <c r="AD101" s="363"/>
      <c r="AE101" s="329"/>
    </row>
    <row r="102" spans="3:31" ht="16.2" customHeight="1">
      <c r="C102" s="329"/>
      <c r="D102" s="329"/>
      <c r="E102" s="345"/>
      <c r="F102" s="363"/>
      <c r="G102" s="295"/>
      <c r="H102" s="328"/>
      <c r="I102" s="329"/>
      <c r="J102" s="329"/>
      <c r="K102" s="345"/>
      <c r="L102" s="363"/>
      <c r="M102" s="295"/>
      <c r="N102" s="328"/>
      <c r="O102" s="329"/>
      <c r="P102" s="329"/>
      <c r="Q102" s="345"/>
      <c r="R102" s="363"/>
      <c r="S102" s="295"/>
      <c r="T102" s="328"/>
      <c r="U102" s="329"/>
      <c r="V102" s="329"/>
      <c r="W102" s="345"/>
      <c r="X102" s="363"/>
      <c r="Y102" s="295"/>
      <c r="Z102" s="328"/>
      <c r="AA102" s="329"/>
      <c r="AB102" s="329"/>
      <c r="AC102" s="345"/>
      <c r="AD102" s="363"/>
      <c r="AE102" s="329"/>
    </row>
    <row r="103" spans="3:31" ht="16.2" customHeight="1">
      <c r="C103" s="329"/>
      <c r="D103" s="329"/>
      <c r="E103" s="345"/>
      <c r="F103" s="363"/>
      <c r="G103" s="295"/>
      <c r="H103" s="328"/>
      <c r="I103" s="329"/>
      <c r="J103" s="329"/>
      <c r="K103" s="345"/>
      <c r="L103" s="363"/>
      <c r="M103" s="295"/>
      <c r="N103" s="328"/>
      <c r="O103" s="329"/>
      <c r="P103" s="329"/>
      <c r="Q103" s="345"/>
      <c r="R103" s="363"/>
      <c r="S103" s="295"/>
      <c r="T103" s="328"/>
      <c r="U103" s="329"/>
      <c r="V103" s="329"/>
      <c r="W103" s="345"/>
      <c r="X103" s="363"/>
      <c r="Y103" s="295"/>
      <c r="Z103" s="328"/>
      <c r="AA103" s="329"/>
      <c r="AB103" s="329"/>
      <c r="AC103" s="345"/>
      <c r="AD103" s="363"/>
      <c r="AE103" s="329"/>
    </row>
    <row r="104" spans="3:31" ht="16.2" customHeight="1">
      <c r="C104" s="329"/>
      <c r="D104" s="329"/>
      <c r="E104" s="345"/>
      <c r="F104" s="363"/>
      <c r="G104" s="295"/>
      <c r="H104" s="328"/>
      <c r="I104" s="329"/>
      <c r="J104" s="329"/>
      <c r="K104" s="345"/>
      <c r="L104" s="363"/>
      <c r="M104" s="295"/>
      <c r="N104" s="328"/>
      <c r="O104" s="329"/>
      <c r="P104" s="329"/>
      <c r="Q104" s="345"/>
      <c r="R104" s="363"/>
      <c r="S104" s="295"/>
      <c r="T104" s="328"/>
      <c r="U104" s="329"/>
      <c r="V104" s="329"/>
      <c r="W104" s="345"/>
      <c r="X104" s="363"/>
      <c r="Y104" s="295"/>
      <c r="Z104" s="328"/>
      <c r="AA104" s="329"/>
      <c r="AB104" s="329"/>
      <c r="AC104" s="345"/>
      <c r="AD104" s="363"/>
      <c r="AE104" s="329"/>
    </row>
    <row r="105" spans="3:31" ht="16.2" customHeight="1">
      <c r="C105" s="329"/>
      <c r="D105" s="329"/>
      <c r="E105" s="345"/>
      <c r="F105" s="363"/>
      <c r="G105" s="295"/>
      <c r="H105" s="328"/>
      <c r="I105" s="329"/>
      <c r="J105" s="329"/>
      <c r="K105" s="345"/>
      <c r="L105" s="363"/>
      <c r="M105" s="295"/>
      <c r="N105" s="328"/>
      <c r="O105" s="329"/>
      <c r="P105" s="329"/>
      <c r="Q105" s="345"/>
      <c r="R105" s="363"/>
      <c r="S105" s="295"/>
      <c r="T105" s="328"/>
      <c r="U105" s="329"/>
      <c r="V105" s="329"/>
      <c r="W105" s="345"/>
      <c r="X105" s="363"/>
      <c r="Y105" s="295"/>
      <c r="Z105" s="328"/>
      <c r="AA105" s="329"/>
      <c r="AB105" s="329"/>
      <c r="AC105" s="345"/>
      <c r="AD105" s="363"/>
      <c r="AE105" s="329"/>
    </row>
    <row r="106" spans="3:31" ht="16.2" customHeight="1">
      <c r="C106" s="329"/>
      <c r="D106" s="329"/>
      <c r="E106" s="345"/>
      <c r="F106" s="363"/>
      <c r="G106" s="295"/>
      <c r="H106" s="328"/>
      <c r="I106" s="329"/>
      <c r="J106" s="329"/>
      <c r="K106" s="345"/>
      <c r="L106" s="363"/>
      <c r="M106" s="295"/>
      <c r="N106" s="328"/>
      <c r="O106" s="329"/>
      <c r="P106" s="329"/>
      <c r="Q106" s="345"/>
      <c r="R106" s="363"/>
      <c r="S106" s="295"/>
      <c r="T106" s="328"/>
      <c r="U106" s="329"/>
      <c r="V106" s="329"/>
      <c r="W106" s="345"/>
      <c r="X106" s="363"/>
      <c r="Y106" s="295"/>
      <c r="Z106" s="328"/>
      <c r="AA106" s="329"/>
      <c r="AB106" s="329"/>
      <c r="AC106" s="345"/>
      <c r="AD106" s="363"/>
      <c r="AE106" s="329"/>
    </row>
    <row r="107" spans="3:31" ht="16.2" customHeight="1">
      <c r="C107" s="329"/>
      <c r="D107" s="329"/>
      <c r="E107" s="345"/>
      <c r="F107" s="363"/>
      <c r="G107" s="295"/>
      <c r="H107" s="328"/>
      <c r="I107" s="329"/>
      <c r="J107" s="329"/>
      <c r="K107" s="345"/>
      <c r="L107" s="363"/>
      <c r="M107" s="295"/>
      <c r="N107" s="328"/>
      <c r="O107" s="329"/>
      <c r="P107" s="329"/>
      <c r="Q107" s="345"/>
      <c r="R107" s="363"/>
      <c r="S107" s="295"/>
      <c r="T107" s="328"/>
      <c r="U107" s="329"/>
      <c r="V107" s="329"/>
      <c r="W107" s="345"/>
      <c r="X107" s="363"/>
      <c r="Y107" s="295"/>
      <c r="Z107" s="328"/>
      <c r="AA107" s="329"/>
      <c r="AB107" s="329"/>
      <c r="AC107" s="345"/>
      <c r="AD107" s="363"/>
      <c r="AE107" s="329"/>
    </row>
    <row r="108" spans="3:31" ht="16.2" customHeight="1">
      <c r="C108" s="329"/>
      <c r="D108" s="329"/>
      <c r="E108" s="345"/>
      <c r="F108" s="363"/>
      <c r="G108" s="295"/>
      <c r="H108" s="328"/>
      <c r="I108" s="329"/>
      <c r="J108" s="329"/>
      <c r="K108" s="345"/>
      <c r="L108" s="363"/>
      <c r="M108" s="295"/>
      <c r="N108" s="328"/>
      <c r="O108" s="329"/>
      <c r="P108" s="329"/>
      <c r="Q108" s="345"/>
      <c r="R108" s="363"/>
      <c r="S108" s="295"/>
      <c r="T108" s="328"/>
      <c r="U108" s="329"/>
      <c r="V108" s="329"/>
      <c r="W108" s="345"/>
      <c r="X108" s="363"/>
      <c r="Y108" s="295"/>
      <c r="Z108" s="328"/>
      <c r="AA108" s="329"/>
      <c r="AB108" s="329"/>
      <c r="AC108" s="345"/>
      <c r="AD108" s="363"/>
      <c r="AE108" s="329"/>
    </row>
    <row r="109" spans="3:31" ht="16.2" customHeight="1">
      <c r="C109" s="329"/>
      <c r="D109" s="329"/>
      <c r="E109" s="345"/>
      <c r="F109" s="363"/>
      <c r="G109" s="295"/>
      <c r="H109" s="328"/>
      <c r="I109" s="329"/>
      <c r="J109" s="329"/>
      <c r="K109" s="345"/>
      <c r="L109" s="363"/>
      <c r="M109" s="295"/>
      <c r="N109" s="328"/>
      <c r="O109" s="329"/>
      <c r="P109" s="329"/>
      <c r="Q109" s="345"/>
      <c r="R109" s="363"/>
      <c r="S109" s="295"/>
      <c r="T109" s="328"/>
      <c r="U109" s="329"/>
      <c r="V109" s="329"/>
      <c r="W109" s="345"/>
      <c r="X109" s="363"/>
      <c r="Y109" s="295"/>
      <c r="Z109" s="328"/>
      <c r="AA109" s="329"/>
      <c r="AB109" s="329"/>
      <c r="AC109" s="345"/>
      <c r="AD109" s="363"/>
      <c r="AE109" s="329"/>
    </row>
    <row r="110" spans="3:31" ht="16.2" customHeight="1">
      <c r="C110" s="329"/>
      <c r="D110" s="329"/>
      <c r="E110" s="345"/>
      <c r="F110" s="363"/>
      <c r="G110" s="295"/>
      <c r="H110" s="328"/>
      <c r="I110" s="329"/>
      <c r="J110" s="329"/>
      <c r="K110" s="345"/>
      <c r="L110" s="363"/>
      <c r="M110" s="295"/>
      <c r="N110" s="328"/>
      <c r="O110" s="329"/>
      <c r="P110" s="329"/>
      <c r="Q110" s="345"/>
      <c r="R110" s="363"/>
      <c r="S110" s="295"/>
      <c r="T110" s="328"/>
      <c r="U110" s="329"/>
      <c r="V110" s="329"/>
      <c r="W110" s="345"/>
      <c r="X110" s="363"/>
      <c r="Y110" s="295"/>
      <c r="Z110" s="328"/>
      <c r="AA110" s="329"/>
      <c r="AB110" s="329"/>
      <c r="AC110" s="345"/>
      <c r="AD110" s="363"/>
      <c r="AE110" s="329"/>
    </row>
    <row r="111" spans="3:31" ht="16.2" customHeight="1">
      <c r="C111" s="329"/>
      <c r="D111" s="329"/>
      <c r="E111" s="345"/>
      <c r="F111" s="363"/>
      <c r="G111" s="295"/>
      <c r="H111" s="328"/>
      <c r="I111" s="329"/>
      <c r="J111" s="329"/>
      <c r="K111" s="345"/>
      <c r="L111" s="363"/>
      <c r="M111" s="295"/>
      <c r="N111" s="328"/>
      <c r="O111" s="329"/>
      <c r="P111" s="329"/>
      <c r="Q111" s="345"/>
      <c r="R111" s="363"/>
      <c r="S111" s="295"/>
      <c r="T111" s="328"/>
      <c r="U111" s="329"/>
      <c r="V111" s="329"/>
      <c r="W111" s="345"/>
      <c r="X111" s="363"/>
      <c r="Y111" s="295"/>
      <c r="Z111" s="328"/>
      <c r="AA111" s="329"/>
      <c r="AB111" s="329"/>
      <c r="AC111" s="345"/>
      <c r="AD111" s="363"/>
      <c r="AE111" s="329"/>
    </row>
    <row r="112" spans="3:31" ht="16.2" customHeight="1">
      <c r="C112" s="329"/>
      <c r="D112" s="329"/>
      <c r="E112" s="345"/>
      <c r="F112" s="363"/>
      <c r="G112" s="295"/>
      <c r="H112" s="328"/>
      <c r="I112" s="329"/>
      <c r="J112" s="329"/>
      <c r="K112" s="345"/>
      <c r="L112" s="363"/>
      <c r="M112" s="295"/>
      <c r="N112" s="328"/>
      <c r="O112" s="329"/>
      <c r="P112" s="329"/>
      <c r="Q112" s="345"/>
      <c r="R112" s="363"/>
      <c r="S112" s="295"/>
      <c r="T112" s="328"/>
      <c r="U112" s="329"/>
      <c r="V112" s="329"/>
      <c r="W112" s="345"/>
      <c r="X112" s="363"/>
      <c r="Y112" s="295"/>
      <c r="Z112" s="328"/>
      <c r="AA112" s="329"/>
      <c r="AB112" s="329"/>
      <c r="AC112" s="345"/>
      <c r="AD112" s="363"/>
      <c r="AE112" s="329"/>
    </row>
    <row r="113" spans="3:31" ht="16.2" customHeight="1">
      <c r="C113" s="329"/>
      <c r="D113" s="329"/>
      <c r="E113" s="345"/>
      <c r="F113" s="363"/>
      <c r="G113" s="295"/>
      <c r="H113" s="328"/>
      <c r="I113" s="329"/>
      <c r="J113" s="329"/>
      <c r="K113" s="345"/>
      <c r="L113" s="363"/>
      <c r="M113" s="295"/>
      <c r="N113" s="328"/>
      <c r="O113" s="329"/>
      <c r="P113" s="329"/>
      <c r="Q113" s="345"/>
      <c r="R113" s="363"/>
      <c r="S113" s="295"/>
      <c r="T113" s="328"/>
      <c r="U113" s="329"/>
      <c r="V113" s="329"/>
      <c r="W113" s="345"/>
      <c r="X113" s="363"/>
      <c r="Y113" s="295"/>
      <c r="Z113" s="328"/>
      <c r="AA113" s="329"/>
      <c r="AB113" s="329"/>
      <c r="AC113" s="345"/>
      <c r="AD113" s="363"/>
      <c r="AE113" s="329"/>
    </row>
    <row r="114" spans="3:31" ht="16.2" customHeight="1">
      <c r="C114" s="329"/>
      <c r="D114" s="329"/>
      <c r="E114" s="345"/>
      <c r="F114" s="363"/>
      <c r="G114" s="295"/>
      <c r="H114" s="328"/>
      <c r="I114" s="329"/>
      <c r="J114" s="329"/>
      <c r="K114" s="345"/>
      <c r="L114" s="363"/>
      <c r="M114" s="295"/>
      <c r="N114" s="328"/>
      <c r="O114" s="329"/>
      <c r="P114" s="329"/>
      <c r="Q114" s="345"/>
      <c r="R114" s="363"/>
      <c r="S114" s="295"/>
      <c r="T114" s="328"/>
      <c r="U114" s="329"/>
      <c r="V114" s="329"/>
      <c r="W114" s="345"/>
      <c r="X114" s="363"/>
      <c r="Y114" s="295"/>
      <c r="Z114" s="328"/>
      <c r="AA114" s="329"/>
      <c r="AB114" s="329"/>
      <c r="AC114" s="345"/>
      <c r="AD114" s="363"/>
      <c r="AE114" s="329"/>
    </row>
    <row r="115" spans="3:31" ht="16.2" customHeight="1">
      <c r="C115" s="329"/>
      <c r="D115" s="329"/>
      <c r="E115" s="345"/>
      <c r="F115" s="363"/>
      <c r="G115" s="295"/>
      <c r="H115" s="328"/>
      <c r="I115" s="329"/>
      <c r="J115" s="329"/>
      <c r="K115" s="345"/>
      <c r="L115" s="363"/>
      <c r="M115" s="295"/>
      <c r="N115" s="328"/>
      <c r="O115" s="329"/>
      <c r="P115" s="329"/>
      <c r="Q115" s="345"/>
      <c r="R115" s="363"/>
      <c r="S115" s="295"/>
      <c r="T115" s="328"/>
      <c r="U115" s="329"/>
      <c r="V115" s="329"/>
      <c r="W115" s="345"/>
      <c r="X115" s="363"/>
      <c r="Y115" s="295"/>
      <c r="Z115" s="328"/>
      <c r="AA115" s="329"/>
      <c r="AB115" s="329"/>
      <c r="AC115" s="345"/>
      <c r="AD115" s="363"/>
      <c r="AE115" s="329"/>
    </row>
    <row r="116" spans="3:31" ht="16.2" customHeight="1">
      <c r="C116" s="329"/>
      <c r="D116" s="329"/>
      <c r="E116" s="345"/>
      <c r="F116" s="363"/>
      <c r="G116" s="295"/>
      <c r="H116" s="328"/>
      <c r="I116" s="329"/>
      <c r="J116" s="329"/>
      <c r="K116" s="345"/>
      <c r="L116" s="363"/>
      <c r="M116" s="295"/>
      <c r="N116" s="328"/>
      <c r="O116" s="329"/>
      <c r="P116" s="329"/>
      <c r="Q116" s="345"/>
      <c r="R116" s="363"/>
      <c r="S116" s="295"/>
      <c r="T116" s="328"/>
      <c r="U116" s="329"/>
      <c r="V116" s="329"/>
      <c r="W116" s="345"/>
      <c r="X116" s="363"/>
      <c r="Y116" s="295"/>
      <c r="Z116" s="328"/>
      <c r="AA116" s="329"/>
      <c r="AB116" s="329"/>
      <c r="AC116" s="345"/>
      <c r="AD116" s="363"/>
      <c r="AE116" s="329"/>
    </row>
    <row r="117" spans="3:31" ht="16.2" customHeight="1">
      <c r="C117" s="329"/>
      <c r="D117" s="329"/>
      <c r="E117" s="345"/>
      <c r="F117" s="363"/>
      <c r="G117" s="295"/>
      <c r="H117" s="328"/>
      <c r="I117" s="329"/>
      <c r="J117" s="329"/>
      <c r="K117" s="345"/>
      <c r="L117" s="363"/>
      <c r="M117" s="295"/>
      <c r="N117" s="328"/>
      <c r="O117" s="329"/>
      <c r="P117" s="329"/>
      <c r="Q117" s="345"/>
      <c r="R117" s="363"/>
      <c r="S117" s="295"/>
      <c r="T117" s="328"/>
      <c r="U117" s="329"/>
      <c r="V117" s="329"/>
      <c r="W117" s="345"/>
      <c r="X117" s="363"/>
      <c r="Y117" s="295"/>
      <c r="Z117" s="328"/>
      <c r="AA117" s="329"/>
      <c r="AB117" s="329"/>
      <c r="AC117" s="345"/>
      <c r="AD117" s="363"/>
      <c r="AE117" s="329"/>
    </row>
    <row r="118" spans="3:31" ht="16.2" customHeight="1">
      <c r="C118" s="329"/>
      <c r="D118" s="329"/>
      <c r="E118" s="345"/>
      <c r="F118" s="363"/>
      <c r="G118" s="295"/>
      <c r="H118" s="328"/>
      <c r="I118" s="329"/>
      <c r="J118" s="329"/>
      <c r="K118" s="345"/>
      <c r="L118" s="363"/>
      <c r="M118" s="295"/>
      <c r="N118" s="328"/>
      <c r="O118" s="329"/>
      <c r="P118" s="329"/>
      <c r="Q118" s="345"/>
      <c r="R118" s="363"/>
      <c r="S118" s="295"/>
      <c r="T118" s="328"/>
      <c r="U118" s="329"/>
      <c r="V118" s="329"/>
      <c r="W118" s="345"/>
      <c r="X118" s="363"/>
      <c r="Y118" s="295"/>
      <c r="Z118" s="328"/>
      <c r="AA118" s="329"/>
      <c r="AB118" s="329"/>
      <c r="AC118" s="345"/>
      <c r="AD118" s="363"/>
      <c r="AE118" s="329"/>
    </row>
    <row r="119" spans="3:31" ht="16.2" customHeight="1">
      <c r="C119" s="329"/>
      <c r="D119" s="329"/>
      <c r="E119" s="345"/>
      <c r="F119" s="363"/>
      <c r="G119" s="295"/>
      <c r="H119" s="328"/>
      <c r="I119" s="329"/>
      <c r="J119" s="329"/>
      <c r="K119" s="345"/>
      <c r="L119" s="363"/>
      <c r="M119" s="295"/>
      <c r="N119" s="328"/>
      <c r="O119" s="329"/>
      <c r="P119" s="329"/>
      <c r="Q119" s="345"/>
      <c r="R119" s="363"/>
      <c r="S119" s="295"/>
      <c r="T119" s="328"/>
      <c r="U119" s="329"/>
      <c r="V119" s="329"/>
      <c r="W119" s="345"/>
      <c r="X119" s="363"/>
      <c r="Y119" s="295"/>
      <c r="Z119" s="328"/>
      <c r="AA119" s="329"/>
      <c r="AB119" s="329"/>
      <c r="AC119" s="345"/>
      <c r="AD119" s="363"/>
      <c r="AE119" s="329"/>
    </row>
  </sheetData>
  <sheetProtection formatCells="0"/>
  <mergeCells count="15">
    <mergeCell ref="AA5:AC6"/>
    <mergeCell ref="W5:X5"/>
    <mergeCell ref="P5:V6"/>
    <mergeCell ref="C2:F3"/>
    <mergeCell ref="C10:F10"/>
    <mergeCell ref="D5:L6"/>
    <mergeCell ref="D7:L8"/>
    <mergeCell ref="I10:L10"/>
    <mergeCell ref="W7:X7"/>
    <mergeCell ref="P7:Q8"/>
    <mergeCell ref="O10:R10"/>
    <mergeCell ref="U10:X10"/>
    <mergeCell ref="AA10:AD10"/>
    <mergeCell ref="AA7:AB8"/>
    <mergeCell ref="AC7:AE7"/>
  </mergeCells>
  <phoneticPr fontId="2"/>
  <conditionalFormatting sqref="X13:X24 AD13:AD14">
    <cfRule type="cellIs" dxfId="39" priority="6" operator="greaterThan">
      <formula>V13</formula>
    </cfRule>
  </conditionalFormatting>
  <conditionalFormatting sqref="F13:F38 L13:L21">
    <cfRule type="cellIs" dxfId="38" priority="5" operator="greaterThan">
      <formula>D13</formula>
    </cfRule>
  </conditionalFormatting>
  <conditionalFormatting sqref="R13:R17">
    <cfRule type="cellIs" dxfId="37" priority="4" operator="greaterThan">
      <formula>P13</formula>
    </cfRule>
  </conditionalFormatting>
  <hyperlinks>
    <hyperlink ref="C2:F3" location="提案表紙!A1" display="兵庫県折込資料表　" xr:uid="{00000000-0004-0000-12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85" orientation="landscape" horizontalDpi="300" verticalDpi="300" r:id="rId1"/>
  <headerFooter alignWithMargins="0">
    <oddFooter>&amp;L姫路市
&amp;RＰ－１５／２３</oddFooter>
  </headerFooter>
  <colBreaks count="1" manualBreakCount="1">
    <brk id="2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rgb="FFF6F6F6"/>
    <pageSetUpPr fitToPage="1"/>
  </sheetPr>
  <dimension ref="A1:AE103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style="14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style="14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style="15" customWidth="1"/>
    <col min="30" max="30" width="8.77734375" style="14" customWidth="1"/>
  </cols>
  <sheetData>
    <row r="1" spans="1:31" ht="14.1" hidden="1" customHeight="1">
      <c r="A1" s="166" t="s">
        <v>313</v>
      </c>
      <c r="B1" s="167" t="s">
        <v>314</v>
      </c>
      <c r="E1"/>
      <c r="F1" s="72" t="s">
        <v>315</v>
      </c>
      <c r="G1" s="166" t="s">
        <v>313</v>
      </c>
      <c r="H1" s="167" t="s">
        <v>314</v>
      </c>
      <c r="K1"/>
      <c r="L1" s="72" t="s">
        <v>315</v>
      </c>
      <c r="M1" s="166" t="s">
        <v>313</v>
      </c>
      <c r="N1" s="167" t="s">
        <v>314</v>
      </c>
      <c r="Q1"/>
      <c r="R1" s="72" t="s">
        <v>315</v>
      </c>
      <c r="S1" s="166" t="s">
        <v>313</v>
      </c>
      <c r="T1" s="167" t="s">
        <v>314</v>
      </c>
      <c r="W1"/>
      <c r="X1" s="72" t="s">
        <v>315</v>
      </c>
      <c r="Y1" s="166" t="s">
        <v>313</v>
      </c>
      <c r="Z1" s="167" t="s">
        <v>314</v>
      </c>
      <c r="AC1"/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K2"/>
      <c r="L2"/>
      <c r="Q2"/>
      <c r="R2"/>
      <c r="W2" t="s">
        <v>1073</v>
      </c>
      <c r="X2"/>
      <c r="Y2"/>
      <c r="Z2"/>
      <c r="AC2"/>
      <c r="AD2"/>
    </row>
    <row r="3" spans="1:31" ht="13.2" customHeight="1">
      <c r="C3" s="933"/>
      <c r="D3" s="933"/>
      <c r="E3" s="933"/>
      <c r="F3" s="933"/>
      <c r="I3" s="121" t="s">
        <v>486</v>
      </c>
      <c r="K3"/>
      <c r="L3"/>
      <c r="Q3"/>
      <c r="R3"/>
      <c r="W3" t="s">
        <v>1075</v>
      </c>
      <c r="X3"/>
      <c r="Y3"/>
      <c r="Z3"/>
      <c r="AC3"/>
      <c r="AD3"/>
    </row>
    <row r="4" spans="1:31" ht="13.2" customHeight="1">
      <c r="C4" t="s">
        <v>341</v>
      </c>
      <c r="E4"/>
      <c r="F4"/>
      <c r="I4" s="289">
        <v>45627</v>
      </c>
      <c r="J4" s="284" t="s">
        <v>603</v>
      </c>
      <c r="K4" t="s">
        <v>229</v>
      </c>
      <c r="L4"/>
      <c r="Q4"/>
      <c r="R4"/>
      <c r="W4" t="s">
        <v>1072</v>
      </c>
      <c r="X4"/>
      <c r="AC4"/>
      <c r="AD4"/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296</v>
      </c>
      <c r="P7" s="944">
        <f>提案表紙!H10</f>
        <v>0</v>
      </c>
      <c r="Q7" s="945"/>
      <c r="R7" s="76" t="s">
        <v>162</v>
      </c>
      <c r="T7" s="175"/>
      <c r="U7" s="563">
        <f>SUM(竜野市折込部数+相生市折込部数+赤穂市折込部数+佐用郡折込部数)</f>
        <v>0</v>
      </c>
      <c r="V7" s="57"/>
      <c r="W7" s="934" t="s">
        <v>388</v>
      </c>
      <c r="X7" s="935"/>
      <c r="Z7" s="175"/>
      <c r="AA7" s="954" t="s">
        <v>391</v>
      </c>
      <c r="AB7" s="914"/>
      <c r="AC7" s="957" t="s">
        <v>962</v>
      </c>
      <c r="AD7" s="957"/>
      <c r="AE7" s="958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56"/>
      <c r="AB8" s="956"/>
      <c r="AC8" s="552" t="s">
        <v>835</v>
      </c>
      <c r="AD8" s="551" t="s">
        <v>837</v>
      </c>
      <c r="AE8" s="296"/>
    </row>
    <row r="9" spans="1:31" ht="13.2" customHeight="1">
      <c r="E9"/>
      <c r="F9"/>
      <c r="K9"/>
      <c r="L9"/>
      <c r="Q9"/>
      <c r="R9"/>
      <c r="W9"/>
      <c r="X9"/>
      <c r="AC9"/>
      <c r="AD9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167">
        <v>16</v>
      </c>
      <c r="C12" s="71" t="s">
        <v>187</v>
      </c>
      <c r="G12" s="166">
        <v>2</v>
      </c>
      <c r="H12" s="167">
        <v>16</v>
      </c>
      <c r="M12" s="166">
        <v>2</v>
      </c>
      <c r="N12" s="167">
        <v>16</v>
      </c>
      <c r="R12"/>
      <c r="S12" s="166">
        <v>2</v>
      </c>
      <c r="T12" s="167">
        <v>16</v>
      </c>
      <c r="X12"/>
      <c r="Y12" s="166">
        <v>2</v>
      </c>
      <c r="Z12" s="167">
        <v>16</v>
      </c>
      <c r="AB12" s="15"/>
      <c r="AC12"/>
      <c r="AD12"/>
    </row>
    <row r="13" spans="1:31" ht="16.2" customHeight="1">
      <c r="A13" s="166">
        <v>3</v>
      </c>
      <c r="B13" s="167">
        <v>11605</v>
      </c>
      <c r="C13" s="19" t="s">
        <v>850</v>
      </c>
      <c r="D13" s="4">
        <v>1400</v>
      </c>
      <c r="E13" s="619"/>
      <c r="F13" s="202"/>
      <c r="G13" s="166">
        <v>3</v>
      </c>
      <c r="H13" s="167">
        <v>21605</v>
      </c>
      <c r="I13" s="19" t="s">
        <v>965</v>
      </c>
      <c r="J13" s="4">
        <v>1150</v>
      </c>
      <c r="K13" s="619"/>
      <c r="L13" s="253"/>
      <c r="M13" s="166">
        <v>3</v>
      </c>
      <c r="O13" s="19"/>
      <c r="P13" s="681"/>
      <c r="Q13" s="619"/>
      <c r="R13" s="253"/>
      <c r="S13" s="166">
        <v>3</v>
      </c>
      <c r="T13" s="167">
        <v>41605</v>
      </c>
      <c r="U13" s="19" t="s">
        <v>325</v>
      </c>
      <c r="V13" s="4">
        <v>3100</v>
      </c>
      <c r="W13" s="619"/>
      <c r="X13" s="253"/>
      <c r="Y13" s="295">
        <v>3</v>
      </c>
      <c r="Z13" s="328"/>
      <c r="AA13" s="340"/>
      <c r="AB13" s="341"/>
      <c r="AC13" s="220"/>
      <c r="AD13" s="202"/>
      <c r="AE13" s="308"/>
    </row>
    <row r="14" spans="1:31" ht="16.2" customHeight="1">
      <c r="A14" s="166">
        <v>3</v>
      </c>
      <c r="B14" s="167">
        <v>11607</v>
      </c>
      <c r="C14" s="20" t="s">
        <v>289</v>
      </c>
      <c r="D14" s="3">
        <v>1850</v>
      </c>
      <c r="E14" s="609"/>
      <c r="F14" s="214"/>
      <c r="G14" s="166">
        <v>3</v>
      </c>
      <c r="H14" s="167">
        <v>21607</v>
      </c>
      <c r="I14" s="20" t="s">
        <v>964</v>
      </c>
      <c r="J14" s="3">
        <v>850</v>
      </c>
      <c r="K14" s="609"/>
      <c r="L14" s="214"/>
      <c r="M14" s="166">
        <v>3</v>
      </c>
      <c r="O14" s="20"/>
      <c r="P14" s="117"/>
      <c r="Q14" s="609"/>
      <c r="R14" s="214"/>
      <c r="S14" s="166">
        <v>3</v>
      </c>
      <c r="T14" s="167">
        <v>41609</v>
      </c>
      <c r="U14" s="438" t="s">
        <v>479</v>
      </c>
      <c r="V14" s="3">
        <v>500</v>
      </c>
      <c r="W14" s="609"/>
      <c r="X14" s="214"/>
      <c r="Y14" s="295">
        <v>3</v>
      </c>
      <c r="Z14" s="328"/>
      <c r="AA14" s="316"/>
      <c r="AB14" s="223"/>
      <c r="AC14" s="221"/>
      <c r="AD14" s="214"/>
      <c r="AE14" s="309"/>
    </row>
    <row r="15" spans="1:31" ht="16.2" customHeight="1">
      <c r="A15" s="166">
        <v>3</v>
      </c>
      <c r="B15" s="167">
        <v>11611</v>
      </c>
      <c r="C15" s="20" t="s">
        <v>1222</v>
      </c>
      <c r="D15" s="3">
        <v>2750</v>
      </c>
      <c r="E15" s="609"/>
      <c r="F15" s="214"/>
      <c r="G15" s="166">
        <v>3</v>
      </c>
      <c r="H15" s="167">
        <v>21609</v>
      </c>
      <c r="I15" s="20" t="s">
        <v>938</v>
      </c>
      <c r="J15" s="676" t="s">
        <v>902</v>
      </c>
      <c r="K15" s="609"/>
      <c r="L15" s="249"/>
      <c r="M15" s="166">
        <v>3</v>
      </c>
      <c r="O15" s="20"/>
      <c r="P15" s="676"/>
      <c r="Q15" s="609"/>
      <c r="R15" s="249"/>
      <c r="S15" s="166">
        <v>3</v>
      </c>
      <c r="U15" s="20"/>
      <c r="V15" s="676"/>
      <c r="W15" s="609"/>
      <c r="X15" s="249"/>
      <c r="Y15" s="295">
        <v>3</v>
      </c>
      <c r="Z15" s="328"/>
      <c r="AA15" s="316"/>
      <c r="AB15" s="223"/>
      <c r="AC15" s="221"/>
      <c r="AD15" s="214"/>
      <c r="AE15" s="309"/>
    </row>
    <row r="16" spans="1:31" ht="16.2" customHeight="1">
      <c r="A16" s="166">
        <v>3</v>
      </c>
      <c r="B16" s="167">
        <v>11613</v>
      </c>
      <c r="C16" s="20" t="s">
        <v>200</v>
      </c>
      <c r="D16" s="3">
        <v>2600</v>
      </c>
      <c r="E16" s="609"/>
      <c r="F16" s="214"/>
      <c r="G16" s="166">
        <v>3</v>
      </c>
      <c r="I16" s="439"/>
      <c r="J16" s="223"/>
      <c r="K16" s="224"/>
      <c r="L16" s="214"/>
      <c r="M16" s="295">
        <v>3</v>
      </c>
      <c r="N16" s="328"/>
      <c r="O16" s="439"/>
      <c r="P16" s="223"/>
      <c r="Q16" s="224"/>
      <c r="R16" s="214"/>
      <c r="S16" s="166">
        <v>3</v>
      </c>
      <c r="U16" s="439"/>
      <c r="V16" s="223"/>
      <c r="W16" s="609"/>
      <c r="X16" s="214"/>
      <c r="Y16" s="295">
        <v>3</v>
      </c>
      <c r="Z16" s="328"/>
      <c r="AA16" s="316"/>
      <c r="AB16" s="223"/>
      <c r="AC16" s="221"/>
      <c r="AD16" s="214"/>
      <c r="AE16" s="309"/>
    </row>
    <row r="17" spans="1:31" ht="16.2" customHeight="1" thickBot="1">
      <c r="A17" s="166">
        <v>3</v>
      </c>
      <c r="C17" s="439"/>
      <c r="D17" s="223"/>
      <c r="E17" s="609"/>
      <c r="F17" s="214"/>
      <c r="G17" s="295">
        <v>3</v>
      </c>
      <c r="H17" s="328"/>
      <c r="I17" s="439"/>
      <c r="J17" s="223"/>
      <c r="K17" s="224"/>
      <c r="L17" s="214"/>
      <c r="M17" s="295">
        <v>3</v>
      </c>
      <c r="N17" s="328"/>
      <c r="O17" s="439"/>
      <c r="P17" s="223"/>
      <c r="Q17" s="224"/>
      <c r="R17" s="214"/>
      <c r="S17" s="295">
        <v>3</v>
      </c>
      <c r="T17" s="328"/>
      <c r="U17" s="439"/>
      <c r="V17" s="223"/>
      <c r="W17" s="224"/>
      <c r="X17" s="214"/>
      <c r="Y17" s="295">
        <v>3</v>
      </c>
      <c r="Z17" s="328"/>
      <c r="AA17" s="316"/>
      <c r="AB17" s="223"/>
      <c r="AC17" s="221"/>
      <c r="AD17" s="214"/>
      <c r="AE17" s="309"/>
    </row>
    <row r="18" spans="1:31" ht="16.2" customHeight="1" thickTop="1">
      <c r="A18" s="166">
        <v>4</v>
      </c>
      <c r="C18" s="40" t="s">
        <v>231</v>
      </c>
      <c r="D18" s="46">
        <f>SUM(D13:D17)</f>
        <v>8600</v>
      </c>
      <c r="E18" s="54"/>
      <c r="F18" s="79">
        <f>SUM(F13:F17)</f>
        <v>0</v>
      </c>
      <c r="G18" s="166">
        <v>4</v>
      </c>
      <c r="I18" s="40" t="s">
        <v>231</v>
      </c>
      <c r="J18" s="46">
        <f>SUM(J13:J17)</f>
        <v>2000</v>
      </c>
      <c r="K18" s="54"/>
      <c r="L18" s="79">
        <f>SUM(L13:L17)</f>
        <v>0</v>
      </c>
      <c r="M18" s="166">
        <v>4</v>
      </c>
      <c r="O18" s="40" t="s">
        <v>231</v>
      </c>
      <c r="P18" s="46">
        <f>SUM(P13:P17)</f>
        <v>0</v>
      </c>
      <c r="Q18" s="54"/>
      <c r="R18" s="79">
        <f>SUM(R13:R17)</f>
        <v>0</v>
      </c>
      <c r="S18" s="166">
        <v>4</v>
      </c>
      <c r="U18" s="40" t="s">
        <v>231</v>
      </c>
      <c r="V18" s="46">
        <f>SUM(V13:V17)</f>
        <v>3600</v>
      </c>
      <c r="W18" s="54"/>
      <c r="X18" s="79">
        <f>SUM(X13:X17)</f>
        <v>0</v>
      </c>
      <c r="Y18" s="166">
        <v>4</v>
      </c>
      <c r="AA18" s="40" t="s">
        <v>231</v>
      </c>
      <c r="AB18" s="46">
        <f>SUM(AB13:AB17)</f>
        <v>0</v>
      </c>
      <c r="AC18" s="48"/>
      <c r="AD18" s="79">
        <f>SUM(AD13:AD17)</f>
        <v>0</v>
      </c>
      <c r="AE18" s="49">
        <f>+AB18+V18+P18+J18+D18</f>
        <v>14200</v>
      </c>
    </row>
    <row r="19" spans="1:31" ht="16.2" customHeight="1">
      <c r="C19" s="375"/>
      <c r="D19" s="359"/>
      <c r="E19" s="611"/>
      <c r="F19" s="281"/>
      <c r="G19" s="295"/>
      <c r="H19" s="328"/>
      <c r="I19" s="281"/>
      <c r="J19" s="281"/>
      <c r="K19" s="611"/>
      <c r="L19" s="376"/>
      <c r="M19" s="295"/>
      <c r="N19" s="328"/>
      <c r="O19" s="281"/>
      <c r="P19" s="327"/>
      <c r="Q19" s="611"/>
      <c r="R19" s="363"/>
      <c r="S19" s="295"/>
      <c r="T19" s="328"/>
      <c r="U19" s="281"/>
      <c r="V19" s="327"/>
      <c r="W19" s="611"/>
      <c r="X19" s="376"/>
      <c r="Y19" s="295"/>
      <c r="Z19" s="328"/>
      <c r="AA19" s="281"/>
      <c r="AB19" s="327"/>
      <c r="AC19" s="55"/>
      <c r="AD19" s="110" t="s">
        <v>153</v>
      </c>
      <c r="AE19" s="106">
        <f>SUM(Ｋたつの市折込部数+Ａたつの市折込部数+Ｍたつの市折込部数+Ｙたつの市折込部数+Ｓたつの市折込部数)</f>
        <v>0</v>
      </c>
    </row>
    <row r="20" spans="1:31" ht="16.2" customHeight="1">
      <c r="A20" s="166">
        <v>2</v>
      </c>
      <c r="B20" s="167">
        <v>16</v>
      </c>
      <c r="C20" s="71" t="s">
        <v>91</v>
      </c>
      <c r="D20" s="12"/>
      <c r="E20" s="613"/>
      <c r="F20" s="360"/>
      <c r="G20" s="295">
        <v>2</v>
      </c>
      <c r="H20" s="328">
        <v>16</v>
      </c>
      <c r="I20" s="294"/>
      <c r="J20" s="331"/>
      <c r="K20" s="608"/>
      <c r="L20" s="360"/>
      <c r="M20" s="295">
        <v>2</v>
      </c>
      <c r="N20" s="328">
        <v>16</v>
      </c>
      <c r="O20" s="294"/>
      <c r="P20" s="331"/>
      <c r="Q20" s="608"/>
      <c r="R20" s="360"/>
      <c r="S20" s="295">
        <v>2</v>
      </c>
      <c r="T20" s="328">
        <v>16</v>
      </c>
      <c r="U20" s="294"/>
      <c r="V20" s="331"/>
      <c r="W20" s="608"/>
      <c r="X20" s="360"/>
      <c r="Y20" s="295">
        <v>2</v>
      </c>
      <c r="Z20" s="328">
        <v>16</v>
      </c>
      <c r="AA20" s="294"/>
      <c r="AB20" s="331"/>
      <c r="AC20" s="27"/>
      <c r="AD20" s="16"/>
    </row>
    <row r="21" spans="1:31" ht="16.2" customHeight="1">
      <c r="A21" s="166">
        <v>3</v>
      </c>
      <c r="B21" s="167">
        <v>11617</v>
      </c>
      <c r="C21" s="19" t="s">
        <v>817</v>
      </c>
      <c r="D21" s="4">
        <v>3950</v>
      </c>
      <c r="E21" s="239"/>
      <c r="F21" s="202"/>
      <c r="G21" s="166">
        <v>3</v>
      </c>
      <c r="H21" s="167">
        <v>21610</v>
      </c>
      <c r="I21" s="19" t="s">
        <v>801</v>
      </c>
      <c r="J21" s="4">
        <v>900</v>
      </c>
      <c r="K21" s="239"/>
      <c r="L21" s="202"/>
      <c r="M21" s="166">
        <v>3</v>
      </c>
      <c r="O21" s="340"/>
      <c r="P21" s="339"/>
      <c r="Q21" s="239"/>
      <c r="R21" s="250"/>
      <c r="S21" s="166">
        <v>3</v>
      </c>
      <c r="T21" s="167">
        <v>41617</v>
      </c>
      <c r="U21" s="19" t="s">
        <v>322</v>
      </c>
      <c r="V21" s="4">
        <v>2600</v>
      </c>
      <c r="W21" s="239"/>
      <c r="X21" s="202"/>
      <c r="Y21" s="295">
        <v>3</v>
      </c>
      <c r="Z21" s="328"/>
      <c r="AA21" s="340"/>
      <c r="AB21" s="339"/>
      <c r="AC21" s="220"/>
      <c r="AD21" s="204"/>
      <c r="AE21" s="308"/>
    </row>
    <row r="22" spans="1:31" ht="16.2" customHeight="1">
      <c r="A22" s="166">
        <v>3</v>
      </c>
      <c r="C22" s="439"/>
      <c r="D22" s="223"/>
      <c r="E22" s="224"/>
      <c r="F22" s="214"/>
      <c r="G22" s="295">
        <v>3</v>
      </c>
      <c r="H22" s="328"/>
      <c r="I22" s="439"/>
      <c r="J22" s="347"/>
      <c r="K22" s="224"/>
      <c r="L22" s="214"/>
      <c r="M22" s="295">
        <v>3</v>
      </c>
      <c r="N22" s="328"/>
      <c r="O22" s="316"/>
      <c r="P22" s="223"/>
      <c r="Q22" s="224"/>
      <c r="R22" s="251"/>
      <c r="S22" s="295">
        <v>3</v>
      </c>
      <c r="T22" s="328"/>
      <c r="U22" s="439"/>
      <c r="V22" s="223"/>
      <c r="W22" s="224"/>
      <c r="X22" s="214"/>
      <c r="Y22" s="295">
        <v>3</v>
      </c>
      <c r="Z22" s="328"/>
      <c r="AA22" s="316"/>
      <c r="AB22" s="223"/>
      <c r="AC22" s="221"/>
      <c r="AD22" s="206"/>
      <c r="AE22" s="309"/>
    </row>
    <row r="23" spans="1:31" ht="16.2" customHeight="1" thickBot="1">
      <c r="A23" s="166">
        <v>3</v>
      </c>
      <c r="C23" s="439"/>
      <c r="D23" s="323"/>
      <c r="E23" s="226"/>
      <c r="F23" s="216"/>
      <c r="G23" s="295">
        <v>3</v>
      </c>
      <c r="H23" s="328"/>
      <c r="I23" s="439"/>
      <c r="J23" s="323"/>
      <c r="K23" s="226"/>
      <c r="L23" s="216"/>
      <c r="M23" s="295">
        <v>3</v>
      </c>
      <c r="N23" s="328"/>
      <c r="O23" s="318"/>
      <c r="P23" s="323"/>
      <c r="Q23" s="226"/>
      <c r="R23" s="252"/>
      <c r="S23" s="295">
        <v>3</v>
      </c>
      <c r="T23" s="328"/>
      <c r="U23" s="439"/>
      <c r="V23" s="323"/>
      <c r="W23" s="226"/>
      <c r="X23" s="216"/>
      <c r="Y23" s="295">
        <v>3</v>
      </c>
      <c r="Z23" s="328"/>
      <c r="AA23" s="318"/>
      <c r="AB23" s="323"/>
      <c r="AC23" s="222"/>
      <c r="AD23" s="255"/>
      <c r="AE23" s="309"/>
    </row>
    <row r="24" spans="1:31" ht="16.2" customHeight="1" thickTop="1">
      <c r="A24" s="166">
        <v>4</v>
      </c>
      <c r="C24" s="40" t="s">
        <v>231</v>
      </c>
      <c r="D24" s="46">
        <f>SUM(D21:D23)</f>
        <v>3950</v>
      </c>
      <c r="E24" s="54"/>
      <c r="F24" s="79">
        <f>SUM(F21:F23)</f>
        <v>0</v>
      </c>
      <c r="G24" s="166">
        <v>4</v>
      </c>
      <c r="I24" s="40" t="s">
        <v>231</v>
      </c>
      <c r="J24" s="46">
        <f>SUM(J21:J23)</f>
        <v>900</v>
      </c>
      <c r="K24" s="54"/>
      <c r="L24" s="79">
        <f>SUM(L21:L23)</f>
        <v>0</v>
      </c>
      <c r="M24" s="166">
        <v>4</v>
      </c>
      <c r="O24" s="40" t="s">
        <v>231</v>
      </c>
      <c r="P24" s="46"/>
      <c r="Q24" s="54"/>
      <c r="R24" s="43"/>
      <c r="S24" s="166">
        <v>4</v>
      </c>
      <c r="U24" s="40" t="s">
        <v>231</v>
      </c>
      <c r="V24" s="46">
        <f>SUM(V21:V23)</f>
        <v>2600</v>
      </c>
      <c r="W24" s="54"/>
      <c r="X24" s="79">
        <f>SUM(X21:X23)</f>
        <v>0</v>
      </c>
      <c r="Y24" s="166">
        <v>4</v>
      </c>
      <c r="AA24" s="40" t="s">
        <v>231</v>
      </c>
      <c r="AB24" s="46"/>
      <c r="AC24" s="48"/>
      <c r="AD24" s="114"/>
      <c r="AE24" s="49">
        <f>+V24+J24+D24</f>
        <v>7450</v>
      </c>
    </row>
    <row r="25" spans="1:31" ht="16.2" customHeight="1">
      <c r="C25" s="281"/>
      <c r="D25" s="327"/>
      <c r="E25" s="611"/>
      <c r="F25" s="376"/>
      <c r="G25" s="295"/>
      <c r="H25" s="328"/>
      <c r="I25" s="281"/>
      <c r="J25" s="327"/>
      <c r="K25" s="611"/>
      <c r="L25" s="376"/>
      <c r="M25" s="295"/>
      <c r="N25" s="328"/>
      <c r="O25" s="281"/>
      <c r="P25" s="327"/>
      <c r="Q25" s="611"/>
      <c r="R25" s="376"/>
      <c r="S25" s="295"/>
      <c r="T25" s="328"/>
      <c r="U25" s="281"/>
      <c r="V25" s="327"/>
      <c r="W25" s="611"/>
      <c r="X25" s="376"/>
      <c r="Y25" s="295"/>
      <c r="Z25" s="328"/>
      <c r="AA25" s="281"/>
      <c r="AB25" s="327"/>
      <c r="AC25" s="55"/>
      <c r="AD25" s="110" t="s">
        <v>153</v>
      </c>
      <c r="AE25" s="106">
        <f>SUM(AD24+Ｙ相生市折込部数+R24+Ａ相生市折込部数+Ｋ相生市折込部数)</f>
        <v>0</v>
      </c>
    </row>
    <row r="26" spans="1:31" ht="16.2" customHeight="1">
      <c r="A26" s="166">
        <v>2</v>
      </c>
      <c r="B26" s="167">
        <v>16</v>
      </c>
      <c r="C26" s="71" t="s">
        <v>92</v>
      </c>
      <c r="D26" s="12"/>
      <c r="E26" s="613"/>
      <c r="F26" s="360"/>
      <c r="G26" s="295">
        <v>2</v>
      </c>
      <c r="H26" s="328">
        <v>16</v>
      </c>
      <c r="I26" s="294"/>
      <c r="J26" s="331"/>
      <c r="K26" s="608"/>
      <c r="L26" s="360"/>
      <c r="M26" s="295">
        <v>2</v>
      </c>
      <c r="N26" s="328">
        <v>16</v>
      </c>
      <c r="O26" s="294"/>
      <c r="P26" s="331"/>
      <c r="Q26" s="608"/>
      <c r="R26" s="360"/>
      <c r="S26" s="295">
        <v>2</v>
      </c>
      <c r="T26" s="328">
        <v>16</v>
      </c>
      <c r="U26" s="294"/>
      <c r="V26" s="331"/>
      <c r="W26" s="608"/>
      <c r="X26" s="360"/>
      <c r="Y26" s="295">
        <v>2</v>
      </c>
      <c r="Z26" s="328">
        <v>16</v>
      </c>
      <c r="AA26" s="294"/>
      <c r="AB26" s="377"/>
      <c r="AC26" s="27"/>
      <c r="AD26" s="16"/>
    </row>
    <row r="27" spans="1:31" ht="16.2" customHeight="1">
      <c r="A27" s="166">
        <v>3</v>
      </c>
      <c r="B27" s="167">
        <v>11619</v>
      </c>
      <c r="C27" s="19" t="s">
        <v>1092</v>
      </c>
      <c r="D27" s="4">
        <v>5300</v>
      </c>
      <c r="E27" s="609"/>
      <c r="F27" s="253"/>
      <c r="G27" s="166">
        <v>3</v>
      </c>
      <c r="H27" s="167">
        <v>21613</v>
      </c>
      <c r="I27" s="19" t="s">
        <v>958</v>
      </c>
      <c r="J27" s="4">
        <v>2350</v>
      </c>
      <c r="K27" s="609"/>
      <c r="L27" s="253"/>
      <c r="M27" s="166">
        <v>3</v>
      </c>
      <c r="N27" s="167">
        <v>31613</v>
      </c>
      <c r="O27" s="20" t="s">
        <v>323</v>
      </c>
      <c r="P27" s="3">
        <v>100</v>
      </c>
      <c r="Q27" s="609"/>
      <c r="R27" s="253"/>
      <c r="S27" s="166">
        <v>3</v>
      </c>
      <c r="T27" s="167">
        <v>41620</v>
      </c>
      <c r="U27" s="20" t="s">
        <v>50</v>
      </c>
      <c r="V27" s="3">
        <v>2900</v>
      </c>
      <c r="W27" s="609"/>
      <c r="X27" s="253"/>
      <c r="Y27" s="295">
        <v>3</v>
      </c>
      <c r="Z27" s="328"/>
      <c r="AA27" s="340"/>
      <c r="AB27" s="341"/>
      <c r="AC27" s="228"/>
      <c r="AD27" s="202"/>
      <c r="AE27" s="308"/>
    </row>
    <row r="28" spans="1:31" ht="16.2" customHeight="1">
      <c r="A28" s="166">
        <v>3</v>
      </c>
      <c r="B28" s="167">
        <v>11623</v>
      </c>
      <c r="C28" s="20" t="s">
        <v>1221</v>
      </c>
      <c r="D28" s="3">
        <v>3200</v>
      </c>
      <c r="E28" s="609"/>
      <c r="F28" s="214"/>
      <c r="G28" s="166">
        <v>3</v>
      </c>
      <c r="H28" s="167">
        <v>21614</v>
      </c>
      <c r="I28" s="20" t="s">
        <v>961</v>
      </c>
      <c r="J28" s="676" t="s">
        <v>902</v>
      </c>
      <c r="K28" s="609"/>
      <c r="L28" s="214"/>
      <c r="M28" s="166">
        <v>3</v>
      </c>
      <c r="O28" s="20"/>
      <c r="P28" s="3"/>
      <c r="Q28" s="609"/>
      <c r="R28" s="214"/>
      <c r="S28" s="166">
        <v>3</v>
      </c>
      <c r="T28" s="167">
        <v>41621</v>
      </c>
      <c r="U28" s="20" t="s">
        <v>323</v>
      </c>
      <c r="V28" s="3">
        <v>850</v>
      </c>
      <c r="W28" s="609"/>
      <c r="X28" s="214"/>
      <c r="Y28" s="295">
        <v>3</v>
      </c>
      <c r="Z28" s="328"/>
      <c r="AA28" s="316"/>
      <c r="AB28" s="223"/>
      <c r="AC28" s="221"/>
      <c r="AD28" s="214"/>
      <c r="AE28" s="309"/>
    </row>
    <row r="29" spans="1:31" ht="15.6" customHeight="1">
      <c r="A29" s="166">
        <v>3</v>
      </c>
      <c r="C29" s="439"/>
      <c r="D29" s="3"/>
      <c r="E29" s="609"/>
      <c r="F29" s="249"/>
      <c r="G29" s="166">
        <v>3</v>
      </c>
      <c r="H29" s="167">
        <v>21616</v>
      </c>
      <c r="I29" s="20" t="s">
        <v>323</v>
      </c>
      <c r="J29" s="676" t="s">
        <v>902</v>
      </c>
      <c r="K29" s="609"/>
      <c r="L29" s="249"/>
      <c r="M29" s="166">
        <v>3</v>
      </c>
      <c r="O29" s="439"/>
      <c r="P29" s="223"/>
      <c r="Q29" s="224"/>
      <c r="R29" s="249"/>
      <c r="S29" s="295">
        <v>3</v>
      </c>
      <c r="T29" s="328"/>
      <c r="U29" s="439"/>
      <c r="V29" s="223"/>
      <c r="W29" s="609"/>
      <c r="X29" s="249"/>
      <c r="Y29" s="295">
        <v>3</v>
      </c>
      <c r="Z29" s="328"/>
      <c r="AA29" s="316"/>
      <c r="AB29" s="223"/>
      <c r="AC29" s="221"/>
      <c r="AD29" s="214"/>
      <c r="AE29" s="309"/>
    </row>
    <row r="30" spans="1:31" ht="16.2" customHeight="1" thickBot="1">
      <c r="A30" s="166">
        <v>3</v>
      </c>
      <c r="C30" s="439"/>
      <c r="D30" s="323"/>
      <c r="E30" s="226"/>
      <c r="F30" s="216"/>
      <c r="G30" s="166">
        <v>3</v>
      </c>
      <c r="I30" s="439"/>
      <c r="J30" s="323"/>
      <c r="K30" s="226"/>
      <c r="L30" s="216"/>
      <c r="M30" s="166">
        <v>3</v>
      </c>
      <c r="O30" s="439"/>
      <c r="P30" s="323"/>
      <c r="Q30" s="226"/>
      <c r="R30" s="216"/>
      <c r="S30" s="295">
        <v>3</v>
      </c>
      <c r="T30" s="328"/>
      <c r="U30" s="439"/>
      <c r="V30" s="323"/>
      <c r="W30" s="226"/>
      <c r="X30" s="216"/>
      <c r="Y30" s="295">
        <v>3</v>
      </c>
      <c r="Z30" s="328"/>
      <c r="AA30" s="318"/>
      <c r="AB30" s="323"/>
      <c r="AC30" s="222"/>
      <c r="AD30" s="216"/>
      <c r="AE30" s="309"/>
    </row>
    <row r="31" spans="1:31" ht="16.2" customHeight="1" thickTop="1">
      <c r="A31" s="166">
        <v>4</v>
      </c>
      <c r="C31" s="40" t="s">
        <v>231</v>
      </c>
      <c r="D31" s="46">
        <f>SUM(D27:D30)</f>
        <v>8500</v>
      </c>
      <c r="E31" s="54"/>
      <c r="F31" s="79">
        <f>SUM(F27:F30)</f>
        <v>0</v>
      </c>
      <c r="G31" s="166">
        <v>4</v>
      </c>
      <c r="I31" s="40" t="s">
        <v>231</v>
      </c>
      <c r="J31" s="46">
        <f>SUM(J27:J30)</f>
        <v>2350</v>
      </c>
      <c r="K31" s="54"/>
      <c r="L31" s="79">
        <f>SUM(L27:L30)</f>
        <v>0</v>
      </c>
      <c r="M31" s="166">
        <v>4</v>
      </c>
      <c r="O31" s="40" t="s">
        <v>231</v>
      </c>
      <c r="P31" s="46">
        <f>SUM(P27:P30)</f>
        <v>100</v>
      </c>
      <c r="Q31" s="54"/>
      <c r="R31" s="79">
        <f>SUM(R27:R30)</f>
        <v>0</v>
      </c>
      <c r="S31" s="166">
        <v>4</v>
      </c>
      <c r="U31" s="40" t="s">
        <v>231</v>
      </c>
      <c r="V31" s="46">
        <f>SUM(V27:V30)</f>
        <v>3750</v>
      </c>
      <c r="W31" s="54"/>
      <c r="X31" s="79">
        <f>SUM(X27:X30)</f>
        <v>0</v>
      </c>
      <c r="Y31" s="166">
        <v>4</v>
      </c>
      <c r="AA31" s="40" t="s">
        <v>231</v>
      </c>
      <c r="AB31" s="46">
        <f>SUM(AB27:AB30)</f>
        <v>0</v>
      </c>
      <c r="AC31" s="48"/>
      <c r="AD31" s="79">
        <f>SUM(AD27:AD30)</f>
        <v>0</v>
      </c>
      <c r="AE31" s="49">
        <f>+AB31+V31+P31+J31+D31</f>
        <v>14700</v>
      </c>
    </row>
    <row r="32" spans="1:31" ht="16.2" customHeight="1">
      <c r="C32" s="281"/>
      <c r="D32" s="327"/>
      <c r="E32" s="611"/>
      <c r="F32" s="376"/>
      <c r="G32" s="295"/>
      <c r="H32" s="328"/>
      <c r="I32" s="281"/>
      <c r="J32" s="327"/>
      <c r="K32" s="611"/>
      <c r="L32" s="376"/>
      <c r="M32" s="295"/>
      <c r="N32" s="328"/>
      <c r="O32" s="281"/>
      <c r="P32" s="327"/>
      <c r="Q32" s="611"/>
      <c r="R32" s="376"/>
      <c r="S32" s="295"/>
      <c r="T32" s="328"/>
      <c r="U32" s="281"/>
      <c r="V32" s="327"/>
      <c r="W32" s="611"/>
      <c r="X32" s="376"/>
      <c r="Y32" s="295"/>
      <c r="Z32" s="328"/>
      <c r="AA32" s="281"/>
      <c r="AB32" s="327"/>
      <c r="AC32" s="55"/>
      <c r="AD32" s="110" t="s">
        <v>153</v>
      </c>
      <c r="AE32" s="106">
        <f>+Ｓ赤穂市折込部数+Ｙ赤穂市折込部数+Ｍ赤穂市折込部数+Ａ赤穂市折込部数+Ｋ赤穂市折込部数</f>
        <v>0</v>
      </c>
    </row>
    <row r="33" spans="1:31" ht="16.2" customHeight="1">
      <c r="A33" s="166">
        <v>2</v>
      </c>
      <c r="B33" s="167">
        <v>16</v>
      </c>
      <c r="C33" s="71" t="s">
        <v>96</v>
      </c>
      <c r="D33" s="12"/>
      <c r="E33" s="613"/>
      <c r="F33" s="360"/>
      <c r="G33" s="295">
        <v>2</v>
      </c>
      <c r="H33" s="328">
        <v>16</v>
      </c>
      <c r="I33" s="294"/>
      <c r="J33" s="331"/>
      <c r="K33" s="608"/>
      <c r="L33" s="360"/>
      <c r="M33" s="295">
        <v>2</v>
      </c>
      <c r="N33" s="328">
        <v>16</v>
      </c>
      <c r="O33" s="294"/>
      <c r="P33" s="331"/>
      <c r="Q33" s="608"/>
      <c r="R33" s="360"/>
      <c r="S33" s="295">
        <v>2</v>
      </c>
      <c r="T33" s="328">
        <v>16</v>
      </c>
      <c r="U33" s="294"/>
      <c r="V33" s="331"/>
      <c r="W33" s="608"/>
      <c r="X33" s="360"/>
      <c r="Y33" s="295">
        <v>2</v>
      </c>
      <c r="Z33" s="328">
        <v>16</v>
      </c>
      <c r="AA33" s="294"/>
      <c r="AB33" s="331"/>
      <c r="AC33" s="27"/>
      <c r="AD33" s="16"/>
    </row>
    <row r="34" spans="1:31" ht="16.2" customHeight="1">
      <c r="A34" s="166">
        <v>3</v>
      </c>
      <c r="B34" s="167">
        <v>11625</v>
      </c>
      <c r="C34" s="75" t="s">
        <v>820</v>
      </c>
      <c r="D34" s="4">
        <v>500</v>
      </c>
      <c r="E34" s="619"/>
      <c r="F34" s="253"/>
      <c r="G34" s="295">
        <v>3</v>
      </c>
      <c r="H34" s="328"/>
      <c r="I34" s="669"/>
      <c r="J34" s="339"/>
      <c r="K34" s="239"/>
      <c r="L34" s="204"/>
      <c r="M34" s="295">
        <v>3</v>
      </c>
      <c r="N34" s="328"/>
      <c r="O34" s="669"/>
      <c r="P34" s="339"/>
      <c r="Q34" s="239"/>
      <c r="R34" s="204"/>
      <c r="S34" s="295">
        <v>3</v>
      </c>
      <c r="T34" s="328">
        <v>41623</v>
      </c>
      <c r="U34" s="340" t="s">
        <v>324</v>
      </c>
      <c r="V34" s="339">
        <v>350</v>
      </c>
      <c r="W34" s="609"/>
      <c r="X34" s="202"/>
      <c r="Y34" s="295">
        <v>3</v>
      </c>
      <c r="Z34" s="328"/>
      <c r="AA34" s="340"/>
      <c r="AB34" s="339"/>
      <c r="AC34" s="220"/>
      <c r="AD34" s="204"/>
      <c r="AE34" s="308"/>
    </row>
    <row r="35" spans="1:31" ht="16.2" customHeight="1">
      <c r="A35" s="166">
        <v>3</v>
      </c>
      <c r="B35" s="167">
        <v>11627</v>
      </c>
      <c r="C35" s="20" t="s">
        <v>1139</v>
      </c>
      <c r="D35" s="3">
        <v>450</v>
      </c>
      <c r="E35" s="609"/>
      <c r="F35" s="214"/>
      <c r="G35" s="295">
        <v>3</v>
      </c>
      <c r="H35" s="328"/>
      <c r="I35" s="439"/>
      <c r="J35" s="223"/>
      <c r="K35" s="224"/>
      <c r="L35" s="206"/>
      <c r="M35" s="295">
        <v>3</v>
      </c>
      <c r="N35" s="328"/>
      <c r="O35" s="439"/>
      <c r="P35" s="223"/>
      <c r="Q35" s="224"/>
      <c r="R35" s="206"/>
      <c r="S35" s="295">
        <v>3</v>
      </c>
      <c r="T35" s="328"/>
      <c r="U35" s="439"/>
      <c r="V35" s="223"/>
      <c r="W35" s="224"/>
      <c r="X35" s="214"/>
      <c r="Y35" s="295">
        <v>3</v>
      </c>
      <c r="Z35" s="328"/>
      <c r="AA35" s="316"/>
      <c r="AB35" s="223"/>
      <c r="AC35" s="221"/>
      <c r="AD35" s="206"/>
      <c r="AE35" s="309"/>
    </row>
    <row r="36" spans="1:31" ht="16.2" customHeight="1">
      <c r="A36" s="166">
        <v>3</v>
      </c>
      <c r="B36" s="167">
        <v>11629</v>
      </c>
      <c r="C36" s="20" t="s">
        <v>818</v>
      </c>
      <c r="D36" s="3">
        <v>1250</v>
      </c>
      <c r="E36" s="609"/>
      <c r="F36" s="214"/>
      <c r="G36" s="295">
        <v>3</v>
      </c>
      <c r="H36" s="328"/>
      <c r="I36" s="439"/>
      <c r="J36" s="213"/>
      <c r="K36" s="224"/>
      <c r="L36" s="206"/>
      <c r="M36" s="295">
        <v>3</v>
      </c>
      <c r="N36" s="328"/>
      <c r="O36" s="439"/>
      <c r="P36" s="223"/>
      <c r="Q36" s="224"/>
      <c r="R36" s="206"/>
      <c r="S36" s="295">
        <v>3</v>
      </c>
      <c r="T36" s="328"/>
      <c r="U36" s="439"/>
      <c r="V36" s="223"/>
      <c r="W36" s="224"/>
      <c r="X36" s="214"/>
      <c r="Y36" s="295">
        <v>3</v>
      </c>
      <c r="Z36" s="328"/>
      <c r="AA36" s="316"/>
      <c r="AB36" s="223"/>
      <c r="AC36" s="221"/>
      <c r="AD36" s="206"/>
      <c r="AE36" s="309"/>
    </row>
    <row r="37" spans="1:31" ht="16.2" customHeight="1">
      <c r="A37" s="166">
        <v>3</v>
      </c>
      <c r="B37" s="167">
        <v>11633</v>
      </c>
      <c r="C37" s="20" t="s">
        <v>819</v>
      </c>
      <c r="D37" s="3">
        <v>750</v>
      </c>
      <c r="E37" s="609"/>
      <c r="F37" s="249"/>
      <c r="G37" s="295">
        <v>3</v>
      </c>
      <c r="H37" s="328"/>
      <c r="I37" s="439"/>
      <c r="J37" s="213"/>
      <c r="K37" s="224"/>
      <c r="L37" s="206"/>
      <c r="M37" s="295">
        <v>3</v>
      </c>
      <c r="N37" s="328"/>
      <c r="O37" s="439"/>
      <c r="P37" s="223"/>
      <c r="Q37" s="224"/>
      <c r="R37" s="206"/>
      <c r="S37" s="295">
        <v>3</v>
      </c>
      <c r="T37" s="328"/>
      <c r="U37" s="439"/>
      <c r="V37" s="223"/>
      <c r="W37" s="224"/>
      <c r="X37" s="214"/>
      <c r="Y37" s="295">
        <v>3</v>
      </c>
      <c r="Z37" s="328"/>
      <c r="AA37" s="316"/>
      <c r="AB37" s="223"/>
      <c r="AC37" s="221"/>
      <c r="AD37" s="206"/>
      <c r="AE37" s="309"/>
    </row>
    <row r="38" spans="1:31" ht="16.2" customHeight="1" thickBot="1">
      <c r="A38" s="166">
        <v>3</v>
      </c>
      <c r="C38" s="439"/>
      <c r="D38" s="2"/>
      <c r="E38" s="609"/>
      <c r="F38" s="214"/>
      <c r="G38" s="295">
        <v>3</v>
      </c>
      <c r="H38" s="328"/>
      <c r="I38" s="673"/>
      <c r="J38" s="217"/>
      <c r="K38" s="607"/>
      <c r="L38" s="452"/>
      <c r="M38" s="295">
        <v>3</v>
      </c>
      <c r="N38" s="328"/>
      <c r="O38" s="673"/>
      <c r="P38" s="324"/>
      <c r="Q38" s="607"/>
      <c r="R38" s="452"/>
      <c r="S38" s="295">
        <v>3</v>
      </c>
      <c r="T38" s="328"/>
      <c r="U38" s="673"/>
      <c r="V38" s="324"/>
      <c r="W38" s="607"/>
      <c r="X38" s="218"/>
      <c r="Y38" s="295">
        <v>3</v>
      </c>
      <c r="Z38" s="328"/>
      <c r="AA38" s="319"/>
      <c r="AB38" s="324"/>
      <c r="AC38" s="451"/>
      <c r="AD38" s="452"/>
      <c r="AE38" s="309"/>
    </row>
    <row r="39" spans="1:31" ht="16.2" customHeight="1" thickTop="1">
      <c r="A39" s="166">
        <v>4</v>
      </c>
      <c r="C39" s="40" t="s">
        <v>228</v>
      </c>
      <c r="D39" s="41">
        <f>SUM(D34:D38)</f>
        <v>2950</v>
      </c>
      <c r="E39" s="48"/>
      <c r="F39" s="79">
        <f>SUM(F34:F38)</f>
        <v>0</v>
      </c>
      <c r="G39" s="166">
        <v>4</v>
      </c>
      <c r="H39" s="168"/>
      <c r="I39" s="150" t="s">
        <v>228</v>
      </c>
      <c r="J39" s="447" t="s">
        <v>229</v>
      </c>
      <c r="K39" s="448"/>
      <c r="L39" s="449"/>
      <c r="M39" s="440">
        <v>4</v>
      </c>
      <c r="N39" s="176"/>
      <c r="O39" s="150" t="s">
        <v>228</v>
      </c>
      <c r="P39" s="447"/>
      <c r="Q39" s="448"/>
      <c r="R39" s="449"/>
      <c r="S39" s="440">
        <v>4</v>
      </c>
      <c r="T39" s="176"/>
      <c r="U39" s="150" t="s">
        <v>228</v>
      </c>
      <c r="V39" s="447">
        <f>SUM(V34:V38)</f>
        <v>350</v>
      </c>
      <c r="W39" s="448"/>
      <c r="X39" s="450">
        <f>SUM(X34:X38)</f>
        <v>0</v>
      </c>
      <c r="Y39" s="440">
        <v>4</v>
      </c>
      <c r="Z39" s="176"/>
      <c r="AA39" s="150" t="s">
        <v>228</v>
      </c>
      <c r="AB39" s="447"/>
      <c r="AC39" s="448"/>
      <c r="AD39" s="449"/>
      <c r="AE39" s="49">
        <f>+V39+D39</f>
        <v>3300</v>
      </c>
    </row>
    <row r="40" spans="1:31" ht="16.2" customHeight="1">
      <c r="A40" s="166">
        <v>9</v>
      </c>
      <c r="C40" t="s">
        <v>558</v>
      </c>
      <c r="E40" s="345"/>
      <c r="F40" s="363"/>
      <c r="G40" s="295">
        <v>9</v>
      </c>
      <c r="H40" s="328"/>
      <c r="I40" s="329"/>
      <c r="J40" s="329"/>
      <c r="K40" s="345"/>
      <c r="L40" t="s">
        <v>1223</v>
      </c>
      <c r="M40" s="295">
        <v>9</v>
      </c>
      <c r="N40" s="328"/>
      <c r="O40" s="329"/>
      <c r="P40" s="329"/>
      <c r="Q40" s="345"/>
      <c r="R40" s="363"/>
      <c r="S40" s="295">
        <v>9</v>
      </c>
      <c r="T40" s="328"/>
      <c r="U40" s="329"/>
      <c r="V40" s="329"/>
      <c r="W40" s="345"/>
      <c r="X40" s="363"/>
      <c r="Y40" s="295">
        <v>9</v>
      </c>
      <c r="Z40" s="328"/>
      <c r="AA40" s="329"/>
      <c r="AB40" s="329"/>
      <c r="AC40" s="345"/>
      <c r="AD40" s="443" t="s">
        <v>153</v>
      </c>
      <c r="AE40" s="446">
        <f>SUM(AD39+Ｙ佐用群折込部数+R39+L39+Ｋ佐用群折込部数)</f>
        <v>0</v>
      </c>
    </row>
    <row r="41" spans="1:31" ht="16.2" customHeight="1">
      <c r="C41" t="s">
        <v>987</v>
      </c>
      <c r="L41" s="329" t="s">
        <v>1237</v>
      </c>
      <c r="P41" s="329"/>
      <c r="Q41" s="345"/>
      <c r="R41" s="363"/>
      <c r="S41" s="295"/>
      <c r="T41" s="328"/>
      <c r="U41" s="329"/>
      <c r="V41" s="329"/>
      <c r="W41" s="345"/>
      <c r="X41" s="363"/>
      <c r="Y41" s="295"/>
      <c r="Z41" s="328"/>
      <c r="AA41" s="329"/>
      <c r="AB41" s="329"/>
      <c r="AC41" s="345"/>
      <c r="AD41" s="363"/>
      <c r="AE41" s="329"/>
    </row>
    <row r="42" spans="1:31" ht="16.2" customHeight="1">
      <c r="D42" s="329"/>
      <c r="E42" s="345"/>
      <c r="F42" s="363"/>
      <c r="G42" s="295"/>
      <c r="H42" s="328"/>
      <c r="I42" s="329"/>
      <c r="J42" s="329"/>
      <c r="K42" s="345"/>
      <c r="L42" s="329" t="s">
        <v>1284</v>
      </c>
      <c r="M42" s="295"/>
      <c r="N42" s="328"/>
      <c r="P42" s="329"/>
      <c r="Q42" s="345"/>
      <c r="R42" s="363"/>
      <c r="S42" s="295"/>
      <c r="T42" s="328"/>
      <c r="U42" s="329"/>
      <c r="V42" s="329"/>
      <c r="W42" s="345"/>
      <c r="X42" s="363"/>
      <c r="Y42" s="295"/>
      <c r="Z42" s="328"/>
      <c r="AA42" s="329"/>
      <c r="AB42" s="329"/>
      <c r="AC42" s="345"/>
      <c r="AD42" s="363"/>
      <c r="AE42" s="329"/>
    </row>
    <row r="43" spans="1:31" ht="16.2" customHeight="1">
      <c r="C43" s="329" ph="1"/>
      <c r="D43" s="329"/>
      <c r="E43" s="345"/>
      <c r="F43" s="363"/>
      <c r="G43" s="295"/>
      <c r="H43" s="328"/>
      <c r="I43" s="329"/>
      <c r="J43" s="329"/>
      <c r="K43" s="345"/>
      <c r="L43" s="329" t="s">
        <v>1326</v>
      </c>
      <c r="M43" s="295"/>
      <c r="N43" s="328"/>
      <c r="O43" s="329"/>
      <c r="P43" s="329"/>
      <c r="Q43" s="345"/>
      <c r="R43" s="363"/>
      <c r="S43" s="295"/>
      <c r="T43" s="328"/>
      <c r="U43" s="329"/>
      <c r="V43" s="329"/>
      <c r="W43" s="345"/>
      <c r="X43" s="363"/>
      <c r="Y43" s="295"/>
      <c r="Z43" s="328"/>
      <c r="AA43" s="329"/>
      <c r="AB43" s="329"/>
      <c r="AC43" s="345"/>
      <c r="AD43" s="363"/>
      <c r="AE43" s="344"/>
    </row>
    <row r="44" spans="1:31" ht="16.2" customHeight="1">
      <c r="C44" s="329"/>
      <c r="D44" s="329"/>
      <c r="E44" s="345"/>
      <c r="F44" s="363"/>
      <c r="G44" s="295"/>
      <c r="H44" s="328"/>
      <c r="I44" s="329"/>
      <c r="J44" s="329"/>
      <c r="K44" s="345"/>
      <c r="L44" s="363"/>
      <c r="M44" s="295"/>
      <c r="N44" s="328"/>
      <c r="O44" s="329"/>
      <c r="P44" s="329"/>
      <c r="Q44" s="345"/>
      <c r="R44" s="363"/>
      <c r="S44" s="295"/>
      <c r="T44" s="328"/>
      <c r="U44" s="329"/>
      <c r="V44" s="329"/>
      <c r="W44" s="345"/>
      <c r="X44" s="363"/>
      <c r="Y44" s="295"/>
      <c r="Z44" s="328"/>
      <c r="AA44" s="329"/>
      <c r="AB44" s="329"/>
      <c r="AC44" s="345"/>
      <c r="AD44" s="363"/>
      <c r="AE44" s="329"/>
    </row>
    <row r="45" spans="1:31" ht="16.2" customHeight="1">
      <c r="C45" s="329"/>
      <c r="D45" s="329"/>
      <c r="E45" s="345"/>
      <c r="F45" s="363"/>
      <c r="G45" s="295"/>
      <c r="H45" s="328"/>
      <c r="I45" s="329"/>
      <c r="J45" s="329"/>
      <c r="K45" s="345"/>
      <c r="L45" s="363"/>
      <c r="M45" s="295"/>
      <c r="N45" s="328"/>
      <c r="O45" s="329"/>
      <c r="P45" s="329"/>
      <c r="Q45" s="345"/>
      <c r="R45" s="363"/>
      <c r="S45" s="295"/>
      <c r="T45" s="328"/>
      <c r="U45" s="329"/>
      <c r="V45" s="329"/>
      <c r="W45" s="345"/>
      <c r="X45" s="363"/>
      <c r="Y45" s="295"/>
      <c r="Z45" s="328"/>
      <c r="AA45" s="329"/>
      <c r="AB45" s="329"/>
      <c r="AC45" s="345"/>
      <c r="AD45" s="363"/>
      <c r="AE45" s="329"/>
    </row>
    <row r="46" spans="1:31" ht="16.2" customHeight="1">
      <c r="C46" s="329"/>
      <c r="D46" s="329"/>
      <c r="E46" s="345"/>
      <c r="F46" s="363"/>
      <c r="G46" s="295"/>
      <c r="H46" s="328"/>
      <c r="I46" s="329"/>
      <c r="J46" s="329"/>
      <c r="K46" s="345"/>
      <c r="L46" s="363"/>
      <c r="M46" s="295"/>
      <c r="N46" s="328"/>
      <c r="O46" s="329"/>
      <c r="P46" s="329"/>
      <c r="Q46" s="345"/>
      <c r="R46" s="363"/>
      <c r="S46" s="295"/>
      <c r="T46" s="328"/>
      <c r="U46" s="329"/>
      <c r="V46" s="329"/>
      <c r="W46" s="345"/>
      <c r="X46" s="363"/>
      <c r="Y46" s="295"/>
      <c r="Z46" s="328"/>
      <c r="AA46" s="329"/>
      <c r="AB46" s="329"/>
      <c r="AC46" s="345"/>
      <c r="AD46" s="363"/>
      <c r="AE46" s="329"/>
    </row>
    <row r="47" spans="1:31" ht="16.2" customHeight="1">
      <c r="C47" s="329"/>
      <c r="D47" s="329"/>
      <c r="E47" s="345"/>
      <c r="F47" s="363"/>
      <c r="G47" s="295"/>
      <c r="H47" s="328"/>
      <c r="I47" s="329"/>
      <c r="J47" s="329"/>
      <c r="K47" s="345"/>
      <c r="L47" s="363"/>
      <c r="M47" s="295"/>
      <c r="N47" s="328"/>
      <c r="O47" s="329"/>
      <c r="P47" s="329"/>
      <c r="Q47" s="345"/>
      <c r="R47" s="363"/>
      <c r="S47" s="295"/>
      <c r="T47" s="328"/>
      <c r="U47" s="329"/>
      <c r="V47" s="329"/>
      <c r="W47" s="345"/>
      <c r="X47" s="363"/>
      <c r="Y47" s="295"/>
      <c r="Z47" s="328"/>
      <c r="AA47" s="329"/>
      <c r="AB47" s="329"/>
      <c r="AC47" s="345"/>
      <c r="AD47" s="363"/>
      <c r="AE47" s="329"/>
    </row>
    <row r="48" spans="1:31" ht="16.2" customHeight="1">
      <c r="C48" s="329"/>
      <c r="D48" s="329"/>
      <c r="E48" s="345"/>
      <c r="F48" s="363"/>
      <c r="G48" s="295"/>
      <c r="H48" s="328"/>
      <c r="I48" s="329"/>
      <c r="J48" s="329"/>
      <c r="K48" s="345"/>
      <c r="L48" s="363"/>
      <c r="M48" s="295"/>
      <c r="N48" s="328"/>
      <c r="O48" s="329"/>
      <c r="P48" s="329"/>
      <c r="Q48" s="345"/>
      <c r="R48" s="363"/>
      <c r="S48" s="295"/>
      <c r="T48" s="328"/>
      <c r="U48" s="329"/>
      <c r="V48" s="329"/>
      <c r="W48" s="345"/>
      <c r="X48" s="363"/>
      <c r="Y48" s="295"/>
      <c r="Z48" s="328"/>
      <c r="AA48" s="329"/>
      <c r="AB48" s="329"/>
      <c r="AC48" s="345"/>
      <c r="AD48" s="363"/>
      <c r="AE48" s="329"/>
    </row>
    <row r="49" spans="3:31" ht="16.2" customHeight="1">
      <c r="C49" s="329"/>
      <c r="D49" s="329"/>
      <c r="E49" s="345"/>
      <c r="F49" s="363"/>
      <c r="G49" s="295"/>
      <c r="H49" s="328"/>
      <c r="I49" s="329"/>
      <c r="J49" s="329"/>
      <c r="K49" s="345"/>
      <c r="L49" s="363"/>
      <c r="M49" s="295"/>
      <c r="N49" s="328"/>
      <c r="O49" s="329"/>
      <c r="P49" s="329"/>
      <c r="Q49" s="345"/>
      <c r="R49" s="363"/>
      <c r="S49" s="295"/>
      <c r="T49" s="328"/>
      <c r="U49" s="329"/>
      <c r="V49" s="329"/>
      <c r="W49" s="345"/>
      <c r="X49" s="363"/>
      <c r="Y49" s="295"/>
      <c r="Z49" s="328"/>
      <c r="AA49" s="329"/>
      <c r="AB49" s="329"/>
      <c r="AC49" s="345"/>
      <c r="AD49" s="363"/>
      <c r="AE49" s="329"/>
    </row>
    <row r="50" spans="3:31" ht="16.2" customHeight="1">
      <c r="C50" s="329"/>
      <c r="D50" s="329"/>
      <c r="E50" s="345"/>
      <c r="F50" s="363"/>
      <c r="G50" s="295"/>
      <c r="H50" s="328"/>
      <c r="I50" s="329"/>
      <c r="J50" s="329"/>
      <c r="K50" s="345"/>
      <c r="L50" s="363"/>
      <c r="M50" s="295"/>
      <c r="N50" s="328"/>
      <c r="O50" s="329"/>
      <c r="P50" s="329"/>
      <c r="Q50" s="345"/>
      <c r="R50" s="363"/>
      <c r="S50" s="295"/>
      <c r="T50" s="328"/>
      <c r="U50" s="329"/>
      <c r="V50" s="329"/>
      <c r="W50" s="345"/>
      <c r="X50" s="363"/>
      <c r="Y50" s="295"/>
      <c r="Z50" s="328"/>
      <c r="AA50" s="329"/>
      <c r="AB50" s="329"/>
      <c r="AC50" s="345"/>
      <c r="AD50" s="363"/>
      <c r="AE50" s="329"/>
    </row>
    <row r="51" spans="3:31" ht="16.2" customHeight="1">
      <c r="C51" s="329"/>
      <c r="D51" s="329"/>
      <c r="E51" s="345"/>
      <c r="F51" s="363"/>
      <c r="G51" s="295"/>
      <c r="H51" s="328"/>
      <c r="I51" s="329"/>
      <c r="J51" s="329"/>
      <c r="K51" s="345"/>
      <c r="L51" s="363"/>
      <c r="M51" s="295"/>
      <c r="N51" s="328"/>
      <c r="O51" s="329"/>
      <c r="P51" s="329"/>
      <c r="Q51" s="345"/>
      <c r="R51" s="363"/>
      <c r="S51" s="295"/>
      <c r="T51" s="328"/>
      <c r="U51" s="329"/>
      <c r="V51" s="329"/>
      <c r="W51" s="345"/>
      <c r="X51" s="363"/>
      <c r="Y51" s="295"/>
      <c r="Z51" s="328"/>
      <c r="AA51" s="329"/>
      <c r="AB51" s="329"/>
      <c r="AC51" s="345"/>
      <c r="AD51" s="363"/>
      <c r="AE51" s="329"/>
    </row>
    <row r="52" spans="3:31" ht="16.2" customHeight="1">
      <c r="C52" s="329"/>
      <c r="D52" s="329"/>
      <c r="E52" s="345"/>
      <c r="F52" s="363"/>
      <c r="G52" s="295"/>
      <c r="H52" s="328"/>
      <c r="I52" s="329"/>
      <c r="J52" s="329"/>
      <c r="K52" s="345"/>
      <c r="L52" s="363"/>
      <c r="M52" s="295"/>
      <c r="N52" s="328"/>
      <c r="O52" s="329"/>
      <c r="P52" s="329"/>
      <c r="Q52" s="345"/>
      <c r="R52" s="363"/>
      <c r="S52" s="295"/>
      <c r="T52" s="328"/>
      <c r="U52" s="329"/>
      <c r="V52" s="329"/>
      <c r="W52" s="345"/>
      <c r="X52" s="363"/>
      <c r="Y52" s="295"/>
      <c r="Z52" s="328"/>
      <c r="AA52" s="329"/>
      <c r="AB52" s="329"/>
      <c r="AC52" s="345"/>
      <c r="AD52" s="363"/>
      <c r="AE52" s="329"/>
    </row>
    <row r="53" spans="3:31" ht="16.2" customHeight="1">
      <c r="C53" s="329"/>
      <c r="D53" s="329"/>
      <c r="E53" s="345"/>
      <c r="F53" s="363"/>
      <c r="G53" s="295"/>
      <c r="H53" s="328"/>
      <c r="I53" s="329"/>
      <c r="J53" s="329"/>
      <c r="K53" s="345"/>
      <c r="L53" s="363"/>
      <c r="M53" s="295"/>
      <c r="N53" s="328"/>
      <c r="O53" s="329"/>
      <c r="P53" s="329"/>
      <c r="Q53" s="345"/>
      <c r="R53" s="363"/>
      <c r="S53" s="295"/>
      <c r="T53" s="328"/>
      <c r="U53" s="329"/>
      <c r="V53" s="329"/>
      <c r="W53" s="345"/>
      <c r="X53" s="363"/>
      <c r="Y53" s="295"/>
      <c r="Z53" s="328"/>
      <c r="AA53" s="329"/>
      <c r="AB53" s="329"/>
      <c r="AC53" s="345"/>
      <c r="AD53" s="363"/>
      <c r="AE53" s="329"/>
    </row>
    <row r="54" spans="3:31" ht="16.2" customHeight="1">
      <c r="C54" s="329"/>
      <c r="D54" s="329"/>
      <c r="E54" s="345"/>
      <c r="F54" s="363"/>
      <c r="G54" s="295"/>
      <c r="H54" s="328"/>
      <c r="I54" s="329"/>
      <c r="J54" s="329"/>
      <c r="K54" s="345"/>
      <c r="L54" s="363"/>
      <c r="M54" s="295"/>
      <c r="N54" s="328"/>
      <c r="O54" s="329"/>
      <c r="P54" s="329"/>
      <c r="Q54" s="345"/>
      <c r="R54" s="363"/>
      <c r="S54" s="295"/>
      <c r="T54" s="328"/>
      <c r="U54" s="329"/>
      <c r="V54" s="329"/>
      <c r="W54" s="345"/>
      <c r="X54" s="363"/>
      <c r="Y54" s="295"/>
      <c r="Z54" s="328"/>
      <c r="AA54" s="329"/>
      <c r="AB54" s="329"/>
      <c r="AC54" s="345"/>
      <c r="AD54" s="363"/>
      <c r="AE54" s="329"/>
    </row>
    <row r="55" spans="3:31" ht="16.2" customHeight="1">
      <c r="C55" s="329"/>
      <c r="D55" s="329"/>
      <c r="E55" s="345"/>
      <c r="F55" s="363"/>
      <c r="G55" s="295"/>
      <c r="H55" s="328"/>
      <c r="I55" s="329"/>
      <c r="J55" s="329"/>
      <c r="K55" s="345"/>
      <c r="L55" s="363"/>
      <c r="M55" s="295"/>
      <c r="N55" s="328"/>
      <c r="O55" s="329"/>
      <c r="P55" s="329"/>
      <c r="Q55" s="345"/>
      <c r="R55" s="363"/>
      <c r="S55" s="295"/>
      <c r="T55" s="328"/>
      <c r="U55" s="329"/>
      <c r="V55" s="329"/>
      <c r="W55" s="345"/>
      <c r="X55" s="363"/>
      <c r="Y55" s="295"/>
      <c r="Z55" s="328"/>
      <c r="AA55" s="329"/>
      <c r="AB55" s="329"/>
      <c r="AC55" s="345"/>
      <c r="AD55" s="363"/>
      <c r="AE55" s="329"/>
    </row>
    <row r="56" spans="3:31" ht="16.2" customHeight="1">
      <c r="C56" s="329"/>
      <c r="D56" s="329"/>
      <c r="E56" s="345"/>
      <c r="F56" s="363"/>
      <c r="G56" s="295"/>
      <c r="H56" s="328"/>
      <c r="I56" s="329"/>
      <c r="J56" s="329"/>
      <c r="K56" s="345"/>
      <c r="L56" s="363"/>
      <c r="M56" s="295"/>
      <c r="N56" s="328"/>
      <c r="O56" s="329"/>
      <c r="P56" s="329"/>
      <c r="Q56" s="345"/>
      <c r="R56" s="363"/>
      <c r="S56" s="295"/>
      <c r="T56" s="328"/>
      <c r="U56" s="329"/>
      <c r="V56" s="329"/>
      <c r="W56" s="345"/>
      <c r="X56" s="363"/>
      <c r="Y56" s="295"/>
      <c r="Z56" s="328"/>
      <c r="AA56" s="329"/>
      <c r="AB56" s="329"/>
      <c r="AC56" s="345"/>
      <c r="AD56" s="363"/>
      <c r="AE56" s="329"/>
    </row>
    <row r="57" spans="3:31" ht="16.2" customHeight="1">
      <c r="C57" s="329"/>
      <c r="D57" s="329"/>
      <c r="E57" s="345"/>
      <c r="F57" s="363"/>
      <c r="G57" s="295"/>
      <c r="H57" s="328"/>
      <c r="I57" s="329"/>
      <c r="J57" s="329"/>
      <c r="K57" s="345"/>
      <c r="L57" s="363"/>
      <c r="M57" s="295"/>
      <c r="N57" s="328"/>
      <c r="O57" s="329"/>
      <c r="P57" s="329"/>
      <c r="Q57" s="345"/>
      <c r="R57" s="363"/>
      <c r="S57" s="295"/>
      <c r="T57" s="328"/>
      <c r="U57" s="329"/>
      <c r="V57" s="329"/>
      <c r="W57" s="345"/>
      <c r="X57" s="363"/>
      <c r="Y57" s="295"/>
      <c r="Z57" s="328"/>
      <c r="AA57" s="329"/>
      <c r="AB57" s="329"/>
      <c r="AC57" s="345"/>
      <c r="AD57" s="363"/>
      <c r="AE57" s="329"/>
    </row>
    <row r="58" spans="3:31" ht="16.2" customHeight="1">
      <c r="C58" s="329"/>
      <c r="D58" s="329"/>
      <c r="E58" s="345"/>
      <c r="F58" s="363"/>
      <c r="G58" s="295"/>
      <c r="H58" s="328"/>
      <c r="I58" s="329"/>
      <c r="J58" s="329"/>
      <c r="K58" s="345"/>
      <c r="L58" s="363"/>
      <c r="M58" s="295"/>
      <c r="N58" s="328"/>
      <c r="O58" s="329"/>
      <c r="P58" s="329"/>
      <c r="Q58" s="345"/>
      <c r="R58" s="363"/>
      <c r="S58" s="295"/>
      <c r="T58" s="328"/>
      <c r="U58" s="329"/>
      <c r="V58" s="329"/>
      <c r="W58" s="345"/>
      <c r="X58" s="363"/>
      <c r="Y58" s="295"/>
      <c r="Z58" s="328"/>
      <c r="AA58" s="329"/>
      <c r="AB58" s="329"/>
      <c r="AC58" s="345"/>
      <c r="AD58" s="363"/>
      <c r="AE58" s="329"/>
    </row>
    <row r="59" spans="3:31" ht="16.2" customHeight="1">
      <c r="C59" s="329"/>
      <c r="D59" s="329"/>
      <c r="E59" s="345"/>
      <c r="F59" s="363"/>
      <c r="G59" s="295"/>
      <c r="H59" s="328"/>
      <c r="I59" s="329"/>
      <c r="J59" s="329"/>
      <c r="K59" s="345"/>
      <c r="L59" s="363"/>
      <c r="M59" s="295"/>
      <c r="N59" s="328"/>
      <c r="O59" s="329"/>
      <c r="P59" s="329"/>
      <c r="Q59" s="345"/>
      <c r="R59" s="363"/>
      <c r="S59" s="295"/>
      <c r="T59" s="328"/>
      <c r="U59" s="329"/>
      <c r="V59" s="329"/>
      <c r="W59" s="345"/>
      <c r="X59" s="363"/>
      <c r="Y59" s="295"/>
      <c r="Z59" s="328"/>
      <c r="AA59" s="329"/>
      <c r="AB59" s="329"/>
      <c r="AC59" s="345"/>
      <c r="AD59" s="363"/>
      <c r="AE59" s="329"/>
    </row>
    <row r="60" spans="3:31" ht="16.2" customHeight="1">
      <c r="C60" s="329"/>
      <c r="D60" s="329"/>
      <c r="E60" s="345"/>
      <c r="F60" s="363"/>
      <c r="G60" s="295"/>
      <c r="H60" s="328"/>
      <c r="I60" s="329"/>
      <c r="J60" s="329"/>
      <c r="K60" s="345"/>
      <c r="L60" s="363"/>
      <c r="M60" s="295"/>
      <c r="N60" s="328"/>
      <c r="O60" s="329"/>
      <c r="P60" s="329"/>
      <c r="Q60" s="345"/>
      <c r="R60" s="363"/>
      <c r="S60" s="295"/>
      <c r="T60" s="328"/>
      <c r="U60" s="329"/>
      <c r="V60" s="329"/>
      <c r="W60" s="345"/>
      <c r="X60" s="363"/>
      <c r="Y60" s="295"/>
      <c r="Z60" s="328"/>
      <c r="AA60" s="329"/>
      <c r="AB60" s="329"/>
      <c r="AC60" s="345"/>
      <c r="AD60" s="363"/>
      <c r="AE60" s="329"/>
    </row>
    <row r="61" spans="3:31" ht="16.2" customHeight="1">
      <c r="C61" s="329"/>
      <c r="D61" s="329"/>
      <c r="E61" s="345"/>
      <c r="F61" s="363"/>
      <c r="G61" s="295"/>
      <c r="H61" s="328"/>
      <c r="I61" s="329"/>
      <c r="J61" s="329"/>
      <c r="K61" s="345"/>
      <c r="L61" s="363"/>
      <c r="M61" s="295"/>
      <c r="N61" s="328"/>
      <c r="O61" s="329"/>
      <c r="P61" s="329"/>
      <c r="Q61" s="345"/>
      <c r="R61" s="363"/>
      <c r="S61" s="295"/>
      <c r="T61" s="328"/>
      <c r="U61" s="329"/>
      <c r="V61" s="329"/>
      <c r="W61" s="345"/>
      <c r="X61" s="363"/>
      <c r="Y61" s="295"/>
      <c r="Z61" s="328"/>
      <c r="AA61" s="329"/>
      <c r="AB61" s="329"/>
      <c r="AC61" s="345"/>
      <c r="AD61" s="363"/>
      <c r="AE61" s="329"/>
    </row>
    <row r="62" spans="3:31" ht="16.2" customHeight="1">
      <c r="C62" s="329"/>
      <c r="D62" s="329"/>
      <c r="E62" s="345"/>
      <c r="F62" s="363"/>
      <c r="G62" s="295"/>
      <c r="H62" s="328"/>
      <c r="I62" s="329"/>
      <c r="J62" s="329"/>
      <c r="K62" s="345"/>
      <c r="L62" s="363"/>
      <c r="M62" s="295"/>
      <c r="N62" s="328"/>
      <c r="O62" s="329"/>
      <c r="P62" s="329"/>
      <c r="Q62" s="345"/>
      <c r="R62" s="363"/>
      <c r="S62" s="295"/>
      <c r="T62" s="328"/>
      <c r="U62" s="329"/>
      <c r="V62" s="329"/>
      <c r="W62" s="345"/>
      <c r="X62" s="363"/>
      <c r="Y62" s="295"/>
      <c r="Z62" s="328"/>
      <c r="AA62" s="329"/>
      <c r="AB62" s="329"/>
      <c r="AC62" s="345"/>
      <c r="AD62" s="363"/>
      <c r="AE62" s="329"/>
    </row>
    <row r="63" spans="3:31" ht="16.2" customHeight="1">
      <c r="C63" s="329"/>
      <c r="D63" s="329"/>
      <c r="E63" s="345"/>
      <c r="F63" s="363"/>
      <c r="G63" s="295"/>
      <c r="H63" s="328"/>
      <c r="I63" s="329"/>
      <c r="J63" s="329"/>
      <c r="K63" s="345"/>
      <c r="L63" s="363"/>
      <c r="M63" s="295"/>
      <c r="N63" s="328"/>
      <c r="O63" s="329"/>
      <c r="P63" s="329"/>
      <c r="Q63" s="345"/>
      <c r="R63" s="363"/>
      <c r="S63" s="295"/>
      <c r="T63" s="328"/>
      <c r="U63" s="329"/>
      <c r="V63" s="329"/>
      <c r="W63" s="345"/>
      <c r="X63" s="363"/>
      <c r="Y63" s="295"/>
      <c r="Z63" s="328"/>
      <c r="AA63" s="329"/>
      <c r="AB63" s="329"/>
      <c r="AC63" s="345"/>
      <c r="AD63" s="363"/>
      <c r="AE63" s="329"/>
    </row>
    <row r="64" spans="3:31" ht="16.2" customHeight="1">
      <c r="C64" s="329"/>
      <c r="D64" s="329"/>
      <c r="E64" s="345"/>
      <c r="F64" s="363"/>
      <c r="G64" s="295"/>
      <c r="H64" s="328"/>
      <c r="I64" s="329"/>
      <c r="J64" s="329"/>
      <c r="K64" s="345"/>
      <c r="L64" s="363"/>
      <c r="M64" s="295"/>
      <c r="N64" s="328"/>
      <c r="O64" s="329"/>
      <c r="P64" s="329"/>
      <c r="Q64" s="345"/>
      <c r="R64" s="363"/>
      <c r="S64" s="295"/>
      <c r="T64" s="328"/>
      <c r="U64" s="329"/>
      <c r="V64" s="329"/>
      <c r="W64" s="345"/>
      <c r="X64" s="363"/>
      <c r="Y64" s="295"/>
      <c r="Z64" s="328"/>
      <c r="AA64" s="329"/>
      <c r="AB64" s="329"/>
      <c r="AC64" s="345"/>
      <c r="AD64" s="363"/>
      <c r="AE64" s="329"/>
    </row>
    <row r="65" spans="3:31" ht="16.2" customHeight="1">
      <c r="C65" s="329"/>
      <c r="D65" s="329"/>
      <c r="E65" s="345"/>
      <c r="F65" s="363"/>
      <c r="G65" s="295"/>
      <c r="H65" s="328"/>
      <c r="I65" s="329"/>
      <c r="J65" s="329"/>
      <c r="K65" s="345"/>
      <c r="L65" s="363"/>
      <c r="M65" s="295"/>
      <c r="N65" s="328"/>
      <c r="O65" s="329"/>
      <c r="P65" s="329"/>
      <c r="Q65" s="345"/>
      <c r="R65" s="363"/>
      <c r="S65" s="295"/>
      <c r="T65" s="328"/>
      <c r="U65" s="329"/>
      <c r="V65" s="329"/>
      <c r="W65" s="345"/>
      <c r="X65" s="363"/>
      <c r="Y65" s="295"/>
      <c r="Z65" s="328"/>
      <c r="AA65" s="329"/>
      <c r="AB65" s="329"/>
      <c r="AC65" s="345"/>
      <c r="AD65" s="363"/>
      <c r="AE65" s="329"/>
    </row>
    <row r="66" spans="3:31" ht="16.2" customHeight="1">
      <c r="C66" s="329"/>
      <c r="D66" s="329"/>
      <c r="E66" s="345"/>
      <c r="F66" s="363"/>
      <c r="G66" s="295"/>
      <c r="H66" s="328"/>
      <c r="I66" s="329"/>
      <c r="J66" s="329"/>
      <c r="K66" s="345"/>
      <c r="L66" s="363"/>
      <c r="M66" s="295"/>
      <c r="N66" s="328"/>
      <c r="O66" s="329"/>
      <c r="P66" s="329"/>
      <c r="Q66" s="345"/>
      <c r="R66" s="363"/>
      <c r="S66" s="295"/>
      <c r="T66" s="328"/>
      <c r="U66" s="329"/>
      <c r="V66" s="329"/>
      <c r="W66" s="345"/>
      <c r="X66" s="363"/>
      <c r="Y66" s="295"/>
      <c r="Z66" s="328"/>
      <c r="AA66" s="329"/>
      <c r="AB66" s="329"/>
      <c r="AC66" s="345"/>
      <c r="AD66" s="363"/>
      <c r="AE66" s="329"/>
    </row>
    <row r="67" spans="3:31" ht="16.2" customHeight="1">
      <c r="C67" s="329"/>
      <c r="D67" s="329"/>
      <c r="E67" s="345"/>
      <c r="F67" s="363"/>
      <c r="G67" s="295"/>
      <c r="H67" s="328"/>
      <c r="I67" s="329"/>
      <c r="J67" s="329"/>
      <c r="K67" s="345"/>
      <c r="L67" s="363"/>
      <c r="M67" s="295"/>
      <c r="N67" s="328"/>
      <c r="O67" s="329"/>
      <c r="P67" s="329"/>
      <c r="Q67" s="345"/>
      <c r="R67" s="363"/>
      <c r="S67" s="295"/>
      <c r="T67" s="328"/>
      <c r="U67" s="329"/>
      <c r="V67" s="329"/>
      <c r="W67" s="345"/>
      <c r="X67" s="363"/>
      <c r="Y67" s="295"/>
      <c r="Z67" s="328"/>
      <c r="AA67" s="329"/>
      <c r="AB67" s="329"/>
      <c r="AC67" s="345"/>
      <c r="AD67" s="363"/>
      <c r="AE67" s="329"/>
    </row>
    <row r="68" spans="3:31" ht="16.2" customHeight="1">
      <c r="C68" s="329"/>
      <c r="D68" s="329"/>
      <c r="E68" s="345"/>
      <c r="F68" s="363"/>
      <c r="G68" s="295"/>
      <c r="H68" s="328"/>
      <c r="I68" s="329"/>
      <c r="J68" s="329"/>
      <c r="K68" s="345"/>
      <c r="L68" s="363"/>
      <c r="M68" s="295"/>
      <c r="N68" s="328"/>
      <c r="O68" s="329"/>
      <c r="P68" s="329"/>
      <c r="Q68" s="345"/>
      <c r="R68" s="363"/>
      <c r="S68" s="295"/>
      <c r="T68" s="328"/>
      <c r="U68" s="329"/>
      <c r="V68" s="329"/>
      <c r="W68" s="345"/>
      <c r="X68" s="363"/>
      <c r="Y68" s="295"/>
      <c r="Z68" s="328"/>
      <c r="AA68" s="329"/>
      <c r="AB68" s="329"/>
      <c r="AC68" s="345"/>
      <c r="AD68" s="363"/>
      <c r="AE68" s="329"/>
    </row>
    <row r="69" spans="3:31" ht="16.2" customHeight="1">
      <c r="C69" s="329"/>
      <c r="D69" s="329"/>
      <c r="E69" s="345"/>
      <c r="F69" s="363"/>
      <c r="G69" s="295"/>
      <c r="H69" s="328"/>
      <c r="I69" s="329"/>
      <c r="J69" s="329"/>
      <c r="K69" s="345"/>
      <c r="L69" s="363"/>
      <c r="M69" s="295"/>
      <c r="N69" s="328"/>
      <c r="O69" s="329"/>
      <c r="P69" s="329"/>
      <c r="Q69" s="345"/>
      <c r="R69" s="363"/>
      <c r="S69" s="295"/>
      <c r="T69" s="328"/>
      <c r="U69" s="329"/>
      <c r="V69" s="329"/>
      <c r="W69" s="345"/>
      <c r="X69" s="363"/>
      <c r="Y69" s="295"/>
      <c r="Z69" s="328"/>
      <c r="AA69" s="329"/>
      <c r="AB69" s="329"/>
      <c r="AC69" s="345"/>
      <c r="AD69" s="363"/>
      <c r="AE69" s="329"/>
    </row>
    <row r="70" spans="3:31" ht="16.2" customHeight="1">
      <c r="C70" s="329"/>
      <c r="D70" s="329"/>
      <c r="E70" s="345"/>
      <c r="F70" s="363"/>
      <c r="G70" s="295"/>
      <c r="H70" s="328"/>
      <c r="I70" s="329"/>
      <c r="J70" s="329"/>
      <c r="K70" s="345"/>
      <c r="L70" s="363"/>
      <c r="M70" s="295"/>
      <c r="N70" s="328"/>
      <c r="O70" s="329"/>
      <c r="P70" s="329"/>
      <c r="Q70" s="345"/>
      <c r="R70" s="363"/>
      <c r="S70" s="295"/>
      <c r="T70" s="328"/>
      <c r="U70" s="329"/>
      <c r="V70" s="329"/>
      <c r="W70" s="345"/>
      <c r="X70" s="363"/>
      <c r="Y70" s="295"/>
      <c r="Z70" s="328"/>
      <c r="AA70" s="329"/>
      <c r="AB70" s="329"/>
      <c r="AC70" s="345"/>
      <c r="AD70" s="363"/>
      <c r="AE70" s="329"/>
    </row>
    <row r="71" spans="3:31" ht="16.2" customHeight="1">
      <c r="C71" s="329"/>
      <c r="D71" s="329"/>
      <c r="E71" s="345"/>
      <c r="F71" s="363"/>
      <c r="G71" s="295"/>
      <c r="H71" s="328"/>
      <c r="I71" s="329"/>
      <c r="J71" s="329"/>
      <c r="K71" s="345"/>
      <c r="L71" s="363"/>
      <c r="M71" s="295"/>
      <c r="N71" s="328"/>
      <c r="O71" s="329"/>
      <c r="P71" s="329"/>
      <c r="Q71" s="345"/>
      <c r="R71" s="363"/>
      <c r="S71" s="295"/>
      <c r="T71" s="328"/>
      <c r="U71" s="329"/>
      <c r="V71" s="329"/>
      <c r="W71" s="345"/>
      <c r="X71" s="363"/>
      <c r="Y71" s="295"/>
      <c r="Z71" s="328"/>
      <c r="AA71" s="329"/>
      <c r="AB71" s="329"/>
      <c r="AC71" s="345"/>
      <c r="AD71" s="363"/>
      <c r="AE71" s="329"/>
    </row>
    <row r="72" spans="3:31" ht="16.2" customHeight="1">
      <c r="C72" s="329"/>
      <c r="D72" s="329"/>
      <c r="E72" s="345"/>
      <c r="F72" s="363"/>
      <c r="G72" s="295"/>
      <c r="H72" s="328"/>
      <c r="I72" s="329"/>
      <c r="J72" s="329"/>
      <c r="K72" s="345"/>
      <c r="L72" s="363"/>
      <c r="M72" s="295"/>
      <c r="N72" s="328"/>
      <c r="O72" s="329"/>
      <c r="P72" s="329"/>
      <c r="Q72" s="345"/>
      <c r="R72" s="363"/>
      <c r="S72" s="295"/>
      <c r="T72" s="328"/>
      <c r="U72" s="329"/>
      <c r="V72" s="329"/>
      <c r="W72" s="345"/>
      <c r="X72" s="363"/>
      <c r="Y72" s="295"/>
      <c r="Z72" s="328"/>
      <c r="AA72" s="329"/>
      <c r="AB72" s="329"/>
      <c r="AC72" s="345"/>
      <c r="AD72" s="363"/>
      <c r="AE72" s="329"/>
    </row>
    <row r="73" spans="3:31" ht="16.2" customHeight="1">
      <c r="C73" s="329"/>
      <c r="D73" s="329"/>
      <c r="E73" s="345"/>
      <c r="F73" s="363"/>
      <c r="G73" s="295"/>
      <c r="H73" s="328"/>
      <c r="I73" s="329"/>
      <c r="J73" s="329"/>
      <c r="K73" s="345"/>
      <c r="L73" s="363"/>
      <c r="M73" s="295"/>
      <c r="N73" s="328"/>
      <c r="O73" s="329"/>
      <c r="P73" s="329"/>
      <c r="Q73" s="345"/>
      <c r="R73" s="363"/>
      <c r="S73" s="295"/>
      <c r="T73" s="328"/>
      <c r="U73" s="329"/>
      <c r="V73" s="329"/>
      <c r="W73" s="345"/>
      <c r="X73" s="363"/>
      <c r="Y73" s="295"/>
      <c r="Z73" s="328"/>
      <c r="AA73" s="329"/>
      <c r="AB73" s="329"/>
      <c r="AC73" s="345"/>
      <c r="AD73" s="363"/>
      <c r="AE73" s="329"/>
    </row>
    <row r="74" spans="3:31" ht="16.2" customHeight="1">
      <c r="C74" s="329"/>
      <c r="D74" s="329"/>
      <c r="E74" s="345"/>
      <c r="F74" s="363"/>
      <c r="G74" s="295"/>
      <c r="H74" s="328"/>
      <c r="I74" s="329"/>
      <c r="J74" s="329"/>
      <c r="K74" s="345"/>
      <c r="L74" s="363"/>
      <c r="M74" s="295"/>
      <c r="N74" s="328"/>
      <c r="O74" s="329"/>
      <c r="P74" s="329"/>
      <c r="Q74" s="345"/>
      <c r="R74" s="363"/>
      <c r="S74" s="295"/>
      <c r="T74" s="328"/>
      <c r="U74" s="329"/>
      <c r="V74" s="329"/>
      <c r="W74" s="345"/>
      <c r="X74" s="363"/>
      <c r="Y74" s="295"/>
      <c r="Z74" s="328"/>
      <c r="AA74" s="329"/>
      <c r="AB74" s="329"/>
      <c r="AC74" s="345"/>
      <c r="AD74" s="363"/>
      <c r="AE74" s="329"/>
    </row>
    <row r="75" spans="3:31" ht="16.2" customHeight="1">
      <c r="C75" s="329"/>
      <c r="D75" s="329"/>
      <c r="E75" s="345"/>
      <c r="F75" s="363"/>
      <c r="G75" s="295"/>
      <c r="H75" s="328"/>
      <c r="I75" s="329"/>
      <c r="J75" s="329"/>
      <c r="K75" s="345"/>
      <c r="L75" s="363"/>
      <c r="M75" s="295"/>
      <c r="N75" s="328"/>
      <c r="O75" s="329"/>
      <c r="P75" s="329"/>
      <c r="Q75" s="345"/>
      <c r="R75" s="363"/>
      <c r="S75" s="295"/>
      <c r="T75" s="328"/>
      <c r="U75" s="329"/>
      <c r="V75" s="329"/>
      <c r="W75" s="345"/>
      <c r="X75" s="363"/>
      <c r="Y75" s="295"/>
      <c r="Z75" s="328"/>
      <c r="AA75" s="329"/>
      <c r="AB75" s="329"/>
      <c r="AC75" s="345"/>
      <c r="AD75" s="363"/>
      <c r="AE75" s="329"/>
    </row>
    <row r="76" spans="3:31" ht="16.2" customHeight="1">
      <c r="C76" s="329"/>
      <c r="D76" s="329"/>
      <c r="E76" s="345"/>
      <c r="F76" s="363"/>
      <c r="G76" s="295"/>
      <c r="H76" s="328"/>
      <c r="I76" s="329"/>
      <c r="J76" s="329"/>
      <c r="K76" s="345"/>
      <c r="L76" s="363"/>
      <c r="M76" s="295"/>
      <c r="N76" s="328"/>
      <c r="O76" s="329"/>
      <c r="P76" s="329"/>
      <c r="Q76" s="345"/>
      <c r="R76" s="363"/>
      <c r="S76" s="295"/>
      <c r="T76" s="328"/>
      <c r="U76" s="329"/>
      <c r="V76" s="329"/>
      <c r="W76" s="345"/>
      <c r="X76" s="363"/>
      <c r="Y76" s="295"/>
      <c r="Z76" s="328"/>
      <c r="AA76" s="329"/>
      <c r="AB76" s="329"/>
      <c r="AC76" s="345"/>
      <c r="AD76" s="363"/>
      <c r="AE76" s="329"/>
    </row>
    <row r="77" spans="3:31" ht="16.2" customHeight="1">
      <c r="C77" s="329"/>
      <c r="D77" s="329"/>
      <c r="E77" s="345"/>
      <c r="F77" s="363"/>
      <c r="G77" s="295"/>
      <c r="H77" s="328"/>
      <c r="I77" s="329"/>
      <c r="J77" s="329"/>
      <c r="K77" s="345"/>
      <c r="L77" s="363"/>
      <c r="M77" s="295"/>
      <c r="N77" s="328"/>
      <c r="O77" s="329"/>
      <c r="P77" s="329"/>
      <c r="Q77" s="345"/>
      <c r="R77" s="363"/>
      <c r="S77" s="295"/>
      <c r="T77" s="328"/>
      <c r="U77" s="329"/>
      <c r="V77" s="329"/>
      <c r="W77" s="345"/>
      <c r="X77" s="363"/>
      <c r="Y77" s="295"/>
      <c r="Z77" s="328"/>
      <c r="AA77" s="329"/>
      <c r="AB77" s="329"/>
      <c r="AC77" s="345"/>
      <c r="AD77" s="363"/>
      <c r="AE77" s="329"/>
    </row>
    <row r="78" spans="3:31" ht="16.2" customHeight="1">
      <c r="C78" s="329"/>
      <c r="D78" s="329"/>
      <c r="E78" s="345"/>
      <c r="F78" s="363"/>
      <c r="G78" s="295"/>
      <c r="H78" s="328"/>
      <c r="I78" s="329"/>
      <c r="J78" s="329"/>
      <c r="K78" s="345"/>
      <c r="L78" s="363"/>
      <c r="M78" s="295"/>
      <c r="N78" s="328"/>
      <c r="O78" s="329"/>
      <c r="P78" s="329"/>
      <c r="Q78" s="345"/>
      <c r="R78" s="363"/>
      <c r="S78" s="295"/>
      <c r="T78" s="328"/>
      <c r="U78" s="329"/>
      <c r="V78" s="329"/>
      <c r="W78" s="345"/>
      <c r="X78" s="363"/>
      <c r="Y78" s="295"/>
      <c r="Z78" s="328"/>
      <c r="AA78" s="329"/>
      <c r="AB78" s="329"/>
      <c r="AC78" s="345"/>
      <c r="AD78" s="363"/>
      <c r="AE78" s="329"/>
    </row>
    <row r="79" spans="3:31" ht="16.2" customHeight="1">
      <c r="C79" s="329"/>
      <c r="D79" s="329"/>
      <c r="E79" s="345"/>
      <c r="F79" s="363"/>
      <c r="G79" s="295"/>
      <c r="H79" s="328"/>
      <c r="I79" s="329"/>
      <c r="J79" s="329"/>
      <c r="K79" s="345"/>
      <c r="L79" s="363"/>
      <c r="M79" s="295"/>
      <c r="N79" s="328"/>
      <c r="O79" s="329"/>
      <c r="P79" s="329"/>
      <c r="Q79" s="345"/>
      <c r="R79" s="363"/>
      <c r="S79" s="295"/>
      <c r="T79" s="328"/>
      <c r="U79" s="329"/>
      <c r="V79" s="329"/>
      <c r="W79" s="345"/>
      <c r="X79" s="363"/>
      <c r="Y79" s="295"/>
      <c r="Z79" s="328"/>
      <c r="AA79" s="329"/>
      <c r="AB79" s="329"/>
      <c r="AC79" s="345"/>
      <c r="AD79" s="363"/>
      <c r="AE79" s="329"/>
    </row>
    <row r="80" spans="3:31" ht="16.2" customHeight="1">
      <c r="C80" s="329"/>
      <c r="D80" s="329"/>
      <c r="E80" s="345"/>
      <c r="F80" s="363"/>
      <c r="G80" s="295"/>
      <c r="H80" s="328"/>
      <c r="I80" s="329"/>
      <c r="J80" s="329"/>
      <c r="K80" s="345"/>
      <c r="L80" s="363"/>
      <c r="M80" s="295"/>
      <c r="N80" s="328"/>
      <c r="O80" s="329"/>
      <c r="P80" s="329"/>
      <c r="Q80" s="345"/>
      <c r="R80" s="363"/>
      <c r="S80" s="295"/>
      <c r="T80" s="328"/>
      <c r="U80" s="329"/>
      <c r="V80" s="329"/>
      <c r="W80" s="345"/>
      <c r="X80" s="363"/>
      <c r="Y80" s="295"/>
      <c r="Z80" s="328"/>
      <c r="AA80" s="329"/>
      <c r="AB80" s="329"/>
      <c r="AC80" s="345"/>
      <c r="AD80" s="363"/>
      <c r="AE80" s="329"/>
    </row>
    <row r="81" spans="3:31" ht="16.2" customHeight="1">
      <c r="C81" s="329"/>
      <c r="D81" s="329"/>
      <c r="E81" s="345"/>
      <c r="F81" s="363"/>
      <c r="G81" s="295"/>
      <c r="H81" s="328"/>
      <c r="I81" s="329"/>
      <c r="J81" s="329"/>
      <c r="K81" s="345"/>
      <c r="L81" s="363"/>
      <c r="M81" s="295"/>
      <c r="N81" s="328"/>
      <c r="O81" s="329"/>
      <c r="P81" s="329"/>
      <c r="Q81" s="345"/>
      <c r="R81" s="363"/>
      <c r="S81" s="295"/>
      <c r="T81" s="328"/>
      <c r="U81" s="329"/>
      <c r="V81" s="329"/>
      <c r="W81" s="345"/>
      <c r="X81" s="363"/>
      <c r="Y81" s="295"/>
      <c r="Z81" s="328"/>
      <c r="AA81" s="329"/>
      <c r="AB81" s="329"/>
      <c r="AC81" s="345"/>
      <c r="AD81" s="363"/>
      <c r="AE81" s="329"/>
    </row>
    <row r="82" spans="3:31" ht="16.2" customHeight="1">
      <c r="C82" s="329"/>
      <c r="D82" s="329"/>
      <c r="E82" s="345"/>
      <c r="F82" s="363"/>
      <c r="G82" s="295"/>
      <c r="H82" s="328"/>
      <c r="I82" s="329"/>
      <c r="J82" s="329"/>
      <c r="K82" s="345"/>
      <c r="L82" s="363"/>
      <c r="M82" s="295"/>
      <c r="N82" s="328"/>
      <c r="O82" s="329"/>
      <c r="P82" s="329"/>
      <c r="Q82" s="345"/>
      <c r="R82" s="363"/>
      <c r="S82" s="295"/>
      <c r="T82" s="328"/>
      <c r="U82" s="329"/>
      <c r="V82" s="329"/>
      <c r="W82" s="345"/>
      <c r="X82" s="363"/>
      <c r="Y82" s="295"/>
      <c r="Z82" s="328"/>
      <c r="AA82" s="329"/>
      <c r="AB82" s="329"/>
      <c r="AC82" s="345"/>
      <c r="AD82" s="363"/>
      <c r="AE82" s="329"/>
    </row>
    <row r="83" spans="3:31" ht="16.2" customHeight="1">
      <c r="C83" s="329"/>
      <c r="D83" s="329"/>
      <c r="E83" s="345"/>
      <c r="F83" s="363"/>
      <c r="G83" s="295"/>
      <c r="H83" s="328"/>
      <c r="I83" s="329"/>
      <c r="J83" s="329"/>
      <c r="K83" s="345"/>
      <c r="L83" s="363"/>
      <c r="M83" s="295"/>
      <c r="N83" s="328"/>
      <c r="O83" s="329"/>
      <c r="P83" s="329"/>
      <c r="Q83" s="345"/>
      <c r="R83" s="363"/>
      <c r="S83" s="295"/>
      <c r="T83" s="328"/>
      <c r="U83" s="329"/>
      <c r="V83" s="329"/>
      <c r="W83" s="345"/>
      <c r="X83" s="363"/>
      <c r="Y83" s="295"/>
      <c r="Z83" s="328"/>
      <c r="AA83" s="329"/>
      <c r="AB83" s="329"/>
      <c r="AC83" s="345"/>
      <c r="AD83" s="363"/>
      <c r="AE83" s="329"/>
    </row>
    <row r="84" spans="3:31" ht="16.2" customHeight="1">
      <c r="C84" s="329"/>
      <c r="D84" s="329"/>
      <c r="E84" s="345"/>
      <c r="F84" s="363"/>
      <c r="G84" s="295"/>
      <c r="H84" s="328"/>
      <c r="I84" s="329"/>
      <c r="J84" s="329"/>
      <c r="K84" s="345"/>
      <c r="L84" s="363"/>
      <c r="M84" s="295"/>
      <c r="N84" s="328"/>
      <c r="O84" s="329"/>
      <c r="P84" s="329"/>
      <c r="Q84" s="345"/>
      <c r="R84" s="363"/>
      <c r="S84" s="295"/>
      <c r="T84" s="328"/>
      <c r="U84" s="329"/>
      <c r="V84" s="329"/>
      <c r="W84" s="345"/>
      <c r="X84" s="363"/>
      <c r="Y84" s="295"/>
      <c r="Z84" s="328"/>
      <c r="AA84" s="329"/>
      <c r="AB84" s="329"/>
      <c r="AC84" s="345"/>
      <c r="AD84" s="363"/>
      <c r="AE84" s="329"/>
    </row>
    <row r="85" spans="3:31" ht="16.2" customHeight="1">
      <c r="C85" s="329"/>
      <c r="D85" s="329"/>
      <c r="E85" s="345"/>
      <c r="F85" s="363"/>
      <c r="G85" s="295"/>
      <c r="H85" s="328"/>
      <c r="I85" s="329"/>
      <c r="J85" s="329"/>
      <c r="K85" s="345"/>
      <c r="L85" s="363"/>
      <c r="M85" s="295"/>
      <c r="N85" s="328"/>
      <c r="O85" s="329"/>
      <c r="P85" s="329"/>
      <c r="Q85" s="345"/>
      <c r="R85" s="363"/>
      <c r="S85" s="295"/>
      <c r="T85" s="328"/>
      <c r="U85" s="329"/>
      <c r="V85" s="329"/>
      <c r="W85" s="345"/>
      <c r="X85" s="363"/>
      <c r="Y85" s="295"/>
      <c r="Z85" s="328"/>
      <c r="AA85" s="329"/>
      <c r="AB85" s="329"/>
      <c r="AC85" s="345"/>
      <c r="AD85" s="363"/>
      <c r="AE85" s="329"/>
    </row>
    <row r="86" spans="3:31" ht="16.2" customHeight="1">
      <c r="C86" s="329"/>
      <c r="D86" s="329"/>
      <c r="E86" s="345"/>
      <c r="F86" s="363"/>
      <c r="G86" s="295"/>
      <c r="H86" s="328"/>
      <c r="I86" s="329"/>
      <c r="J86" s="329"/>
      <c r="K86" s="345"/>
      <c r="L86" s="363"/>
      <c r="M86" s="295"/>
      <c r="N86" s="328"/>
      <c r="O86" s="329"/>
      <c r="P86" s="329"/>
      <c r="Q86" s="345"/>
      <c r="R86" s="363"/>
      <c r="S86" s="295"/>
      <c r="T86" s="328"/>
      <c r="U86" s="329"/>
      <c r="V86" s="329"/>
      <c r="W86" s="345"/>
      <c r="X86" s="363"/>
      <c r="Y86" s="295"/>
      <c r="Z86" s="328"/>
      <c r="AA86" s="329"/>
      <c r="AB86" s="329"/>
      <c r="AC86" s="345"/>
      <c r="AD86" s="363"/>
      <c r="AE86" s="329"/>
    </row>
    <row r="87" spans="3:31" ht="16.2" customHeight="1">
      <c r="C87" s="329"/>
      <c r="D87" s="329"/>
      <c r="E87" s="345"/>
      <c r="F87" s="363"/>
      <c r="G87" s="295"/>
      <c r="H87" s="328"/>
      <c r="I87" s="329"/>
      <c r="J87" s="329"/>
      <c r="K87" s="345"/>
      <c r="L87" s="363"/>
      <c r="M87" s="295"/>
      <c r="N87" s="328"/>
      <c r="O87" s="329"/>
      <c r="P87" s="329"/>
      <c r="Q87" s="345"/>
      <c r="R87" s="363"/>
      <c r="S87" s="295"/>
      <c r="T87" s="328"/>
      <c r="U87" s="329"/>
      <c r="V87" s="329"/>
      <c r="W87" s="345"/>
      <c r="X87" s="363"/>
      <c r="Y87" s="295"/>
      <c r="Z87" s="328"/>
      <c r="AA87" s="329"/>
      <c r="AB87" s="329"/>
      <c r="AC87" s="345"/>
      <c r="AD87" s="363"/>
      <c r="AE87" s="329"/>
    </row>
    <row r="88" spans="3:31" ht="16.2" customHeight="1">
      <c r="C88" s="329"/>
      <c r="D88" s="329"/>
      <c r="E88" s="345"/>
      <c r="F88" s="363"/>
      <c r="G88" s="295"/>
      <c r="H88" s="328"/>
      <c r="I88" s="329"/>
      <c r="J88" s="329"/>
      <c r="K88" s="345"/>
      <c r="L88" s="363"/>
      <c r="M88" s="295"/>
      <c r="N88" s="328"/>
      <c r="O88" s="329"/>
      <c r="P88" s="329"/>
      <c r="Q88" s="345"/>
      <c r="R88" s="363"/>
      <c r="S88" s="295"/>
      <c r="T88" s="328"/>
      <c r="U88" s="329"/>
      <c r="V88" s="329"/>
      <c r="W88" s="345"/>
      <c r="X88" s="363"/>
      <c r="Y88" s="295"/>
      <c r="Z88" s="328"/>
      <c r="AA88" s="329"/>
      <c r="AB88" s="329"/>
      <c r="AC88" s="345"/>
      <c r="AD88" s="363"/>
      <c r="AE88" s="329"/>
    </row>
    <row r="89" spans="3:31" ht="16.2" customHeight="1">
      <c r="C89" s="329"/>
      <c r="D89" s="329"/>
      <c r="E89" s="345"/>
      <c r="F89" s="363"/>
      <c r="G89" s="295"/>
      <c r="H89" s="328"/>
      <c r="I89" s="329"/>
      <c r="J89" s="329"/>
      <c r="K89" s="345"/>
      <c r="L89" s="363"/>
      <c r="M89" s="295"/>
      <c r="N89" s="328"/>
      <c r="O89" s="329"/>
      <c r="P89" s="329"/>
      <c r="Q89" s="345"/>
      <c r="R89" s="363"/>
      <c r="S89" s="295"/>
      <c r="T89" s="328"/>
      <c r="U89" s="329"/>
      <c r="V89" s="329"/>
      <c r="W89" s="345"/>
      <c r="X89" s="363"/>
      <c r="Y89" s="295"/>
      <c r="Z89" s="328"/>
      <c r="AA89" s="329"/>
      <c r="AB89" s="329"/>
      <c r="AC89" s="345"/>
      <c r="AD89" s="363"/>
      <c r="AE89" s="329"/>
    </row>
    <row r="90" spans="3:31" ht="16.2" customHeight="1">
      <c r="C90" s="329"/>
      <c r="D90" s="329"/>
      <c r="E90" s="345"/>
      <c r="F90" s="363"/>
      <c r="G90" s="295"/>
      <c r="H90" s="328"/>
      <c r="I90" s="329"/>
      <c r="J90" s="329"/>
      <c r="K90" s="345"/>
      <c r="L90" s="363"/>
      <c r="M90" s="295"/>
      <c r="N90" s="328"/>
      <c r="O90" s="329"/>
      <c r="P90" s="329"/>
      <c r="Q90" s="345"/>
      <c r="R90" s="363"/>
      <c r="S90" s="295"/>
      <c r="T90" s="328"/>
      <c r="U90" s="329"/>
      <c r="V90" s="329"/>
      <c r="W90" s="345"/>
      <c r="X90" s="363"/>
      <c r="Y90" s="295"/>
      <c r="Z90" s="328"/>
      <c r="AA90" s="329"/>
      <c r="AB90" s="329"/>
      <c r="AC90" s="345"/>
      <c r="AD90" s="363"/>
      <c r="AE90" s="329"/>
    </row>
    <row r="91" spans="3:31" ht="16.2" customHeight="1">
      <c r="C91" s="329"/>
      <c r="D91" s="329"/>
      <c r="E91" s="345"/>
      <c r="F91" s="363"/>
      <c r="G91" s="295"/>
      <c r="H91" s="328"/>
      <c r="I91" s="329"/>
      <c r="J91" s="329"/>
      <c r="K91" s="345"/>
      <c r="L91" s="363"/>
      <c r="M91" s="295"/>
      <c r="N91" s="328"/>
      <c r="O91" s="329"/>
      <c r="P91" s="329"/>
      <c r="Q91" s="345"/>
      <c r="R91" s="363"/>
      <c r="S91" s="295"/>
      <c r="T91" s="328"/>
      <c r="U91" s="329"/>
      <c r="V91" s="329"/>
      <c r="W91" s="345"/>
      <c r="X91" s="363"/>
      <c r="Y91" s="295"/>
      <c r="Z91" s="328"/>
      <c r="AA91" s="329"/>
      <c r="AB91" s="329"/>
      <c r="AC91" s="345"/>
      <c r="AD91" s="363"/>
      <c r="AE91" s="329"/>
    </row>
    <row r="92" spans="3:31" ht="16.2" customHeight="1">
      <c r="C92" s="329"/>
      <c r="D92" s="329"/>
      <c r="E92" s="345"/>
      <c r="F92" s="363"/>
      <c r="G92" s="295"/>
      <c r="H92" s="328"/>
      <c r="I92" s="329"/>
      <c r="J92" s="329"/>
      <c r="K92" s="345"/>
      <c r="L92" s="363"/>
      <c r="M92" s="295"/>
      <c r="N92" s="328"/>
      <c r="O92" s="329"/>
      <c r="P92" s="329"/>
      <c r="Q92" s="345"/>
      <c r="R92" s="363"/>
      <c r="S92" s="295"/>
      <c r="T92" s="328"/>
      <c r="U92" s="329"/>
      <c r="V92" s="329"/>
      <c r="W92" s="345"/>
      <c r="X92" s="363"/>
      <c r="Y92" s="295"/>
      <c r="Z92" s="328"/>
      <c r="AA92" s="329"/>
      <c r="AB92" s="329"/>
      <c r="AC92" s="345"/>
      <c r="AD92" s="363"/>
      <c r="AE92" s="329"/>
    </row>
    <row r="93" spans="3:31" ht="16.2" customHeight="1">
      <c r="C93" s="329"/>
      <c r="D93" s="329"/>
      <c r="E93" s="345"/>
      <c r="F93" s="363"/>
      <c r="G93" s="295"/>
      <c r="H93" s="328"/>
      <c r="I93" s="329"/>
      <c r="J93" s="329"/>
      <c r="K93" s="345"/>
      <c r="L93" s="363"/>
      <c r="M93" s="295"/>
      <c r="N93" s="328"/>
      <c r="O93" s="329"/>
      <c r="P93" s="329"/>
      <c r="Q93" s="345"/>
      <c r="R93" s="363"/>
      <c r="S93" s="295"/>
      <c r="T93" s="328"/>
      <c r="U93" s="329"/>
      <c r="V93" s="329"/>
      <c r="W93" s="345"/>
      <c r="X93" s="363"/>
      <c r="Y93" s="295"/>
      <c r="Z93" s="328"/>
      <c r="AA93" s="329"/>
      <c r="AB93" s="329"/>
      <c r="AC93" s="345"/>
      <c r="AD93" s="363"/>
      <c r="AE93" s="329"/>
    </row>
    <row r="94" spans="3:31" ht="16.2" customHeight="1">
      <c r="C94" s="329"/>
      <c r="D94" s="329"/>
      <c r="E94" s="345"/>
      <c r="F94" s="363"/>
      <c r="G94" s="295"/>
      <c r="H94" s="328"/>
      <c r="I94" s="329"/>
      <c r="J94" s="329"/>
      <c r="K94" s="345"/>
      <c r="L94" s="363"/>
      <c r="M94" s="295"/>
      <c r="N94" s="328"/>
      <c r="O94" s="329"/>
      <c r="P94" s="329"/>
      <c r="Q94" s="345"/>
      <c r="R94" s="363"/>
      <c r="S94" s="295"/>
      <c r="T94" s="328"/>
      <c r="U94" s="329"/>
      <c r="V94" s="329"/>
      <c r="W94" s="345"/>
      <c r="X94" s="363"/>
      <c r="Y94" s="295"/>
      <c r="Z94" s="328"/>
      <c r="AA94" s="329"/>
      <c r="AB94" s="329"/>
      <c r="AC94" s="345"/>
      <c r="AD94" s="363"/>
      <c r="AE94" s="329"/>
    </row>
    <row r="95" spans="3:31" ht="16.2" customHeight="1">
      <c r="C95" s="329"/>
      <c r="D95" s="329"/>
      <c r="E95" s="345"/>
      <c r="F95" s="363"/>
      <c r="G95" s="295"/>
      <c r="H95" s="328"/>
      <c r="I95" s="329"/>
      <c r="J95" s="329"/>
      <c r="K95" s="345"/>
      <c r="L95" s="363"/>
      <c r="M95" s="295"/>
      <c r="N95" s="328"/>
      <c r="O95" s="329"/>
      <c r="P95" s="329"/>
      <c r="Q95" s="345"/>
      <c r="R95" s="363"/>
      <c r="S95" s="295"/>
      <c r="T95" s="328"/>
      <c r="U95" s="329"/>
      <c r="V95" s="329"/>
      <c r="W95" s="345"/>
      <c r="X95" s="363"/>
      <c r="Y95" s="295"/>
      <c r="Z95" s="328"/>
      <c r="AA95" s="329"/>
      <c r="AB95" s="329"/>
      <c r="AC95" s="345"/>
      <c r="AD95" s="363"/>
      <c r="AE95" s="329"/>
    </row>
    <row r="96" spans="3:31" ht="16.2" customHeight="1">
      <c r="C96" s="329"/>
      <c r="D96" s="329"/>
      <c r="E96" s="345"/>
      <c r="F96" s="363"/>
      <c r="G96" s="295"/>
      <c r="H96" s="328"/>
      <c r="I96" s="329"/>
      <c r="J96" s="329"/>
      <c r="K96" s="345"/>
      <c r="L96" s="363"/>
      <c r="M96" s="295"/>
      <c r="N96" s="328"/>
      <c r="O96" s="329"/>
      <c r="P96" s="329"/>
      <c r="Q96" s="345"/>
      <c r="R96" s="363"/>
      <c r="S96" s="295"/>
      <c r="T96" s="328"/>
      <c r="U96" s="329"/>
      <c r="V96" s="329"/>
      <c r="W96" s="345"/>
      <c r="X96" s="363"/>
      <c r="Y96" s="295"/>
      <c r="Z96" s="328"/>
      <c r="AA96" s="329"/>
      <c r="AB96" s="329"/>
      <c r="AC96" s="345"/>
      <c r="AD96" s="363"/>
      <c r="AE96" s="329"/>
    </row>
    <row r="97" spans="3:31" ht="16.2" customHeight="1">
      <c r="C97" s="329"/>
      <c r="D97" s="329"/>
      <c r="E97" s="345"/>
      <c r="F97" s="363"/>
      <c r="G97" s="295"/>
      <c r="H97" s="328"/>
      <c r="I97" s="329"/>
      <c r="J97" s="329"/>
      <c r="K97" s="345"/>
      <c r="L97" s="363"/>
      <c r="M97" s="295"/>
      <c r="N97" s="328"/>
      <c r="O97" s="329"/>
      <c r="P97" s="329"/>
      <c r="Q97" s="345"/>
      <c r="R97" s="363"/>
      <c r="S97" s="295"/>
      <c r="T97" s="328"/>
      <c r="U97" s="329"/>
      <c r="V97" s="329"/>
      <c r="W97" s="345"/>
      <c r="X97" s="363"/>
      <c r="Y97" s="295"/>
      <c r="Z97" s="328"/>
      <c r="AA97" s="329"/>
      <c r="AB97" s="329"/>
      <c r="AC97" s="345"/>
      <c r="AD97" s="363"/>
      <c r="AE97" s="329"/>
    </row>
    <row r="98" spans="3:31" ht="16.2" customHeight="1">
      <c r="C98" s="329"/>
      <c r="D98" s="329"/>
      <c r="E98" s="345"/>
      <c r="F98" s="363"/>
      <c r="G98" s="295"/>
      <c r="H98" s="328"/>
      <c r="I98" s="329"/>
      <c r="J98" s="329"/>
      <c r="K98" s="345"/>
      <c r="L98" s="363"/>
      <c r="M98" s="295"/>
      <c r="N98" s="328"/>
      <c r="O98" s="329"/>
      <c r="P98" s="329"/>
      <c r="Q98" s="345"/>
      <c r="R98" s="363"/>
      <c r="S98" s="295"/>
      <c r="T98" s="328"/>
      <c r="U98" s="329"/>
      <c r="V98" s="329"/>
      <c r="W98" s="345"/>
      <c r="X98" s="363"/>
      <c r="Y98" s="295"/>
      <c r="Z98" s="328"/>
      <c r="AA98" s="329"/>
      <c r="AB98" s="329"/>
      <c r="AC98" s="345"/>
      <c r="AD98" s="363"/>
      <c r="AE98" s="329"/>
    </row>
    <row r="99" spans="3:31" ht="16.2" customHeight="1">
      <c r="C99" s="329"/>
      <c r="D99" s="329"/>
      <c r="E99" s="345"/>
      <c r="F99" s="363"/>
      <c r="G99" s="295"/>
      <c r="H99" s="328"/>
      <c r="I99" s="329"/>
      <c r="J99" s="329"/>
      <c r="K99" s="345"/>
      <c r="L99" s="363"/>
      <c r="M99" s="295"/>
      <c r="N99" s="328"/>
      <c r="O99" s="329"/>
      <c r="P99" s="329"/>
      <c r="Q99" s="345"/>
      <c r="R99" s="363"/>
      <c r="S99" s="295"/>
      <c r="T99" s="328"/>
      <c r="U99" s="329"/>
      <c r="V99" s="329"/>
      <c r="W99" s="345"/>
      <c r="X99" s="363"/>
      <c r="Y99" s="295"/>
      <c r="Z99" s="328"/>
      <c r="AA99" s="329"/>
      <c r="AB99" s="329"/>
      <c r="AC99" s="345"/>
      <c r="AD99" s="363"/>
      <c r="AE99" s="329"/>
    </row>
    <row r="100" spans="3:31" ht="16.2" customHeight="1">
      <c r="C100" s="329"/>
      <c r="D100" s="329"/>
      <c r="E100" s="345"/>
      <c r="F100" s="363"/>
      <c r="G100" s="295"/>
      <c r="H100" s="328"/>
      <c r="I100" s="329"/>
      <c r="J100" s="329"/>
      <c r="K100" s="345"/>
      <c r="L100" s="363"/>
      <c r="M100" s="295"/>
      <c r="N100" s="328"/>
      <c r="O100" s="329"/>
      <c r="P100" s="329"/>
      <c r="Q100" s="345"/>
      <c r="R100" s="363"/>
      <c r="S100" s="295"/>
      <c r="T100" s="328"/>
      <c r="U100" s="329"/>
      <c r="V100" s="329"/>
      <c r="W100" s="345"/>
      <c r="X100" s="363"/>
      <c r="Y100" s="295"/>
      <c r="Z100" s="328"/>
      <c r="AA100" s="329"/>
      <c r="AB100" s="329"/>
      <c r="AC100" s="345"/>
      <c r="AD100" s="363"/>
      <c r="AE100" s="329"/>
    </row>
    <row r="101" spans="3:31" ht="16.2" customHeight="1">
      <c r="C101" s="329"/>
      <c r="D101" s="329"/>
      <c r="E101" s="345"/>
      <c r="F101" s="363"/>
      <c r="G101" s="295"/>
      <c r="H101" s="328"/>
      <c r="I101" s="329"/>
      <c r="J101" s="329"/>
      <c r="K101" s="345"/>
      <c r="L101" s="363"/>
      <c r="M101" s="295"/>
      <c r="N101" s="328"/>
      <c r="O101" s="329"/>
      <c r="P101" s="329"/>
      <c r="Q101" s="345"/>
      <c r="R101" s="363"/>
      <c r="S101" s="295"/>
      <c r="T101" s="328"/>
      <c r="U101" s="329"/>
      <c r="V101" s="329"/>
      <c r="W101" s="345"/>
      <c r="X101" s="363"/>
      <c r="Y101" s="295"/>
      <c r="Z101" s="328"/>
      <c r="AA101" s="329"/>
      <c r="AB101" s="329"/>
      <c r="AC101" s="345"/>
      <c r="AD101" s="363"/>
      <c r="AE101" s="329"/>
    </row>
    <row r="102" spans="3:31" ht="16.2" customHeight="1">
      <c r="C102" s="329"/>
      <c r="D102" s="329"/>
      <c r="E102" s="345"/>
      <c r="F102" s="363"/>
      <c r="G102" s="295"/>
      <c r="H102" s="328"/>
      <c r="I102" s="329"/>
      <c r="J102" s="329"/>
      <c r="K102" s="345"/>
      <c r="L102" s="363"/>
      <c r="M102" s="295"/>
      <c r="N102" s="328"/>
      <c r="O102" s="329"/>
      <c r="P102" s="329"/>
      <c r="Q102" s="345"/>
      <c r="R102" s="363"/>
      <c r="S102" s="295"/>
      <c r="T102" s="328"/>
      <c r="U102" s="329"/>
      <c r="V102" s="329"/>
      <c r="W102" s="345"/>
      <c r="X102" s="363"/>
      <c r="Y102" s="295"/>
      <c r="Z102" s="328"/>
      <c r="AA102" s="329"/>
      <c r="AB102" s="329"/>
      <c r="AC102" s="345"/>
      <c r="AD102" s="363"/>
      <c r="AE102" s="329"/>
    </row>
    <row r="103" spans="3:31" ht="16.2" customHeight="1">
      <c r="C103" s="329"/>
      <c r="D103" s="329"/>
      <c r="E103" s="345"/>
      <c r="F103" s="363"/>
      <c r="G103" s="295"/>
      <c r="H103" s="328"/>
      <c r="I103" s="329"/>
      <c r="J103" s="329"/>
      <c r="K103" s="345"/>
      <c r="L103" s="363"/>
      <c r="M103" s="295"/>
      <c r="N103" s="328"/>
      <c r="O103" s="329"/>
      <c r="P103" s="329"/>
      <c r="Q103" s="345"/>
      <c r="R103" s="363"/>
      <c r="S103" s="295"/>
      <c r="T103" s="328"/>
      <c r="U103" s="329"/>
      <c r="V103" s="329"/>
      <c r="W103" s="345"/>
      <c r="X103" s="363"/>
      <c r="Y103" s="295"/>
      <c r="Z103" s="328"/>
      <c r="AA103" s="329"/>
      <c r="AB103" s="329"/>
      <c r="AC103" s="345"/>
      <c r="AD103" s="363"/>
      <c r="AE103" s="329"/>
    </row>
  </sheetData>
  <sheetProtection formatCells="0"/>
  <mergeCells count="15">
    <mergeCell ref="C10:F10"/>
    <mergeCell ref="I10:L10"/>
    <mergeCell ref="O10:R10"/>
    <mergeCell ref="AA10:AD10"/>
    <mergeCell ref="U10:X10"/>
    <mergeCell ref="AC7:AE7"/>
    <mergeCell ref="P7:Q8"/>
    <mergeCell ref="C2:F3"/>
    <mergeCell ref="W5:X5"/>
    <mergeCell ref="D5:L6"/>
    <mergeCell ref="P5:V6"/>
    <mergeCell ref="AA5:AC6"/>
    <mergeCell ref="D7:L8"/>
    <mergeCell ref="W7:X7"/>
    <mergeCell ref="AA7:AB8"/>
  </mergeCells>
  <phoneticPr fontId="2"/>
  <conditionalFormatting sqref="F13:F16 L13:L15 X13:X14 F21 L21 X21 F27:F28 L27:L29 R27 X27:X28 F34:F37 X34">
    <cfRule type="cellIs" dxfId="36" priority="3" operator="greaterThan">
      <formula>D13</formula>
    </cfRule>
  </conditionalFormatting>
  <hyperlinks>
    <hyperlink ref="C2:F3" location="提案表紙!A1" display="兵庫県折込資料表　" xr:uid="{00000000-0004-0000-13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9" orientation="landscape" horizontalDpi="300" verticalDpi="300" r:id="rId1"/>
  <headerFooter alignWithMargins="0">
    <oddFooter>&amp;Lたつの市・相生市・赤穂市・郡・佐用郡
&amp;RＰ－１６／２３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rgb="FFF6F6F6"/>
    <pageSetUpPr fitToPage="1"/>
  </sheetPr>
  <dimension ref="A1:AE108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44140625" style="166" hidden="1" customWidth="1"/>
    <col min="2" max="2" width="18.21875" style="167" hidden="1" customWidth="1"/>
    <col min="3" max="3" width="13.6640625" customWidth="1"/>
    <col min="4" max="4" width="6.77734375" style="1" customWidth="1"/>
    <col min="5" max="5" width="3.33203125" style="15" customWidth="1"/>
    <col min="6" max="6" width="8.77734375" style="14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style="1" customWidth="1"/>
    <col min="11" max="11" width="3.44140625" style="14" customWidth="1"/>
    <col min="12" max="12" width="8.77734375" style="14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style="14" customWidth="1"/>
    <col min="18" max="18" width="8.77734375" style="14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style="14" customWidth="1"/>
    <col min="24" max="24" width="8.77734375" style="14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style="14" customWidth="1"/>
    <col min="30" max="30" width="8.77734375" style="14" customWidth="1"/>
    <col min="31" max="31" width="9.109375" bestFit="1" customWidth="1"/>
  </cols>
  <sheetData>
    <row r="1" spans="1:31" ht="14.1" hidden="1" customHeight="1">
      <c r="A1" s="166" t="s">
        <v>313</v>
      </c>
      <c r="B1" s="167" t="s">
        <v>314</v>
      </c>
      <c r="D1"/>
      <c r="E1"/>
      <c r="F1" s="72" t="s">
        <v>315</v>
      </c>
      <c r="G1" s="166" t="s">
        <v>313</v>
      </c>
      <c r="H1" s="167" t="s">
        <v>314</v>
      </c>
      <c r="J1"/>
      <c r="K1"/>
      <c r="L1" s="72" t="s">
        <v>315</v>
      </c>
      <c r="M1" s="166" t="s">
        <v>313</v>
      </c>
      <c r="N1" s="167" t="s">
        <v>314</v>
      </c>
      <c r="Q1"/>
      <c r="R1" s="72" t="s">
        <v>315</v>
      </c>
      <c r="S1" s="166" t="s">
        <v>313</v>
      </c>
      <c r="T1" s="167" t="s">
        <v>314</v>
      </c>
      <c r="W1"/>
      <c r="X1" s="72" t="s">
        <v>315</v>
      </c>
      <c r="Y1" s="166" t="s">
        <v>313</v>
      </c>
      <c r="Z1" s="167" t="s">
        <v>314</v>
      </c>
      <c r="AC1"/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J2"/>
      <c r="K2"/>
      <c r="L2"/>
      <c r="Q2"/>
      <c r="R2"/>
      <c r="W2" t="s">
        <v>1073</v>
      </c>
      <c r="X2"/>
      <c r="Y2"/>
      <c r="Z2"/>
      <c r="AC2"/>
      <c r="AD2"/>
    </row>
    <row r="3" spans="1:31" ht="13.2" customHeight="1">
      <c r="C3" s="933"/>
      <c r="D3" s="933"/>
      <c r="E3" s="933"/>
      <c r="F3" s="933"/>
      <c r="I3" s="121" t="s">
        <v>486</v>
      </c>
      <c r="J3"/>
      <c r="K3"/>
      <c r="L3"/>
      <c r="Q3"/>
      <c r="R3"/>
      <c r="W3" t="s">
        <v>1075</v>
      </c>
      <c r="X3"/>
      <c r="Y3"/>
      <c r="Z3"/>
      <c r="AC3"/>
      <c r="AD3"/>
    </row>
    <row r="4" spans="1:31" ht="13.2" customHeight="1">
      <c r="C4" t="s">
        <v>341</v>
      </c>
      <c r="D4"/>
      <c r="E4"/>
      <c r="F4"/>
      <c r="I4" s="289">
        <v>45627</v>
      </c>
      <c r="J4" s="284" t="s">
        <v>603</v>
      </c>
      <c r="K4" t="s">
        <v>229</v>
      </c>
      <c r="L4"/>
      <c r="Q4"/>
      <c r="R4"/>
      <c r="W4" t="s">
        <v>1072</v>
      </c>
      <c r="X4"/>
      <c r="AC4"/>
      <c r="AD4"/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182</v>
      </c>
      <c r="P7" s="944">
        <f>提案表紙!H10</f>
        <v>0</v>
      </c>
      <c r="Q7" s="945"/>
      <c r="R7" s="76" t="s">
        <v>162</v>
      </c>
      <c r="T7" s="175"/>
      <c r="U7" s="563">
        <f>SUM(AE25+AE32)</f>
        <v>0</v>
      </c>
      <c r="V7" s="57"/>
      <c r="W7" s="934" t="s">
        <v>388</v>
      </c>
      <c r="X7" s="935"/>
      <c r="Z7" s="175"/>
      <c r="AA7" s="954" t="s">
        <v>391</v>
      </c>
      <c r="AB7" s="914"/>
      <c r="AC7" s="957" t="s">
        <v>962</v>
      </c>
      <c r="AD7" s="957"/>
      <c r="AE7" s="958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56"/>
      <c r="AB8" s="956"/>
      <c r="AC8" s="552" t="s">
        <v>835</v>
      </c>
      <c r="AD8" s="551" t="s">
        <v>837</v>
      </c>
      <c r="AE8" s="296"/>
    </row>
    <row r="9" spans="1:31" ht="13.2" customHeight="1">
      <c r="D9"/>
      <c r="E9"/>
      <c r="F9"/>
      <c r="J9"/>
      <c r="K9"/>
      <c r="L9"/>
      <c r="Q9"/>
      <c r="R9"/>
      <c r="W9"/>
      <c r="X9"/>
      <c r="AC9"/>
      <c r="AD9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9</v>
      </c>
      <c r="D11" s="31" t="s">
        <v>328</v>
      </c>
      <c r="E11" s="32" t="s">
        <v>329</v>
      </c>
      <c r="F11" s="313" t="s">
        <v>8</v>
      </c>
      <c r="H11" s="167">
        <v>0</v>
      </c>
      <c r="I11" s="21" t="s">
        <v>9</v>
      </c>
      <c r="J11" s="31" t="s">
        <v>328</v>
      </c>
      <c r="K11" s="32" t="s">
        <v>329</v>
      </c>
      <c r="L11" s="313" t="s">
        <v>8</v>
      </c>
      <c r="O11" s="21" t="s">
        <v>9</v>
      </c>
      <c r="P11" s="31" t="s">
        <v>328</v>
      </c>
      <c r="Q11" s="32" t="s">
        <v>329</v>
      </c>
      <c r="R11" s="33" t="s">
        <v>8</v>
      </c>
      <c r="U11" s="21" t="s">
        <v>9</v>
      </c>
      <c r="V11" s="31" t="s">
        <v>328</v>
      </c>
      <c r="W11" s="32" t="s">
        <v>329</v>
      </c>
      <c r="X11" s="33" t="s">
        <v>8</v>
      </c>
      <c r="AA11" s="21" t="s">
        <v>9</v>
      </c>
      <c r="AB11" s="31" t="s">
        <v>328</v>
      </c>
      <c r="AC11" s="32" t="s">
        <v>329</v>
      </c>
      <c r="AD11" s="33" t="s">
        <v>8</v>
      </c>
      <c r="AE11" s="34" t="s">
        <v>331</v>
      </c>
    </row>
    <row r="12" spans="1:31" ht="16.2" customHeight="1">
      <c r="A12" s="166">
        <v>2</v>
      </c>
      <c r="B12" s="167">
        <v>15</v>
      </c>
      <c r="C12" s="71" t="s">
        <v>97</v>
      </c>
      <c r="D12"/>
      <c r="G12" s="166">
        <v>2</v>
      </c>
      <c r="H12" s="167">
        <v>15</v>
      </c>
      <c r="J12"/>
      <c r="K12" s="15"/>
      <c r="M12" s="166">
        <v>2</v>
      </c>
      <c r="N12" s="167">
        <v>15</v>
      </c>
      <c r="Q12" s="15"/>
      <c r="R12"/>
      <c r="S12" s="166">
        <v>2</v>
      </c>
      <c r="T12" s="167">
        <v>15</v>
      </c>
      <c r="W12" s="15"/>
      <c r="X12"/>
      <c r="Y12" s="166">
        <v>2</v>
      </c>
      <c r="Z12" s="167">
        <v>15</v>
      </c>
      <c r="AB12" s="15"/>
      <c r="AC12"/>
      <c r="AD12"/>
    </row>
    <row r="13" spans="1:31" ht="16.2" customHeight="1">
      <c r="A13" s="166">
        <v>3</v>
      </c>
      <c r="B13" s="167">
        <v>11505</v>
      </c>
      <c r="C13" s="19" t="s">
        <v>821</v>
      </c>
      <c r="D13" s="4">
        <v>1900</v>
      </c>
      <c r="E13" s="619"/>
      <c r="F13" s="202"/>
      <c r="G13" s="166">
        <v>3</v>
      </c>
      <c r="H13" s="167">
        <v>21504</v>
      </c>
      <c r="I13" s="19" t="s">
        <v>327</v>
      </c>
      <c r="J13" s="4">
        <v>450</v>
      </c>
      <c r="K13" s="619"/>
      <c r="L13" s="202"/>
      <c r="M13" s="295">
        <v>3</v>
      </c>
      <c r="N13" s="328"/>
      <c r="O13" s="372"/>
      <c r="P13" s="212"/>
      <c r="Q13" s="239"/>
      <c r="R13" s="204"/>
      <c r="S13" s="166">
        <v>3</v>
      </c>
      <c r="T13" s="167">
        <v>41501</v>
      </c>
      <c r="U13" s="19" t="s">
        <v>327</v>
      </c>
      <c r="V13" s="4">
        <v>1400</v>
      </c>
      <c r="W13" s="619"/>
      <c r="X13" s="202"/>
      <c r="Y13" s="295">
        <v>3</v>
      </c>
      <c r="Z13" s="328"/>
      <c r="AA13" s="372"/>
      <c r="AB13" s="212"/>
      <c r="AC13" s="203"/>
      <c r="AD13" s="204"/>
      <c r="AE13" s="308"/>
    </row>
    <row r="14" spans="1:31" ht="16.2" customHeight="1">
      <c r="A14" s="166">
        <v>3</v>
      </c>
      <c r="B14" s="167">
        <v>11511</v>
      </c>
      <c r="C14" s="20" t="s">
        <v>822</v>
      </c>
      <c r="D14" s="3">
        <v>1200</v>
      </c>
      <c r="E14" s="609"/>
      <c r="F14" s="214"/>
      <c r="G14" s="166">
        <v>3</v>
      </c>
      <c r="I14" s="439"/>
      <c r="J14" s="223"/>
      <c r="K14" s="609"/>
      <c r="L14" s="214"/>
      <c r="M14" s="295">
        <v>3</v>
      </c>
      <c r="N14" s="328"/>
      <c r="O14" s="352"/>
      <c r="P14" s="213"/>
      <c r="Q14" s="347"/>
      <c r="R14" s="206"/>
      <c r="S14" s="295">
        <v>3</v>
      </c>
      <c r="T14" s="328"/>
      <c r="U14" s="439"/>
      <c r="V14" s="223"/>
      <c r="W14" s="347"/>
      <c r="X14" s="214"/>
      <c r="Y14" s="295">
        <v>3</v>
      </c>
      <c r="Z14" s="328"/>
      <c r="AA14" s="352"/>
      <c r="AB14" s="213"/>
      <c r="AC14" s="261"/>
      <c r="AD14" s="206"/>
      <c r="AE14" s="309"/>
    </row>
    <row r="15" spans="1:31" ht="16.2" customHeight="1">
      <c r="A15" s="166">
        <v>3</v>
      </c>
      <c r="B15" s="167">
        <v>11513</v>
      </c>
      <c r="C15" s="20" t="s">
        <v>823</v>
      </c>
      <c r="D15" s="3">
        <v>950</v>
      </c>
      <c r="E15" s="609"/>
      <c r="F15" s="214"/>
      <c r="G15" s="166">
        <v>3</v>
      </c>
      <c r="I15" s="439"/>
      <c r="J15" s="223"/>
      <c r="K15" s="609"/>
      <c r="L15" s="214"/>
      <c r="M15" s="295">
        <v>3</v>
      </c>
      <c r="N15" s="328"/>
      <c r="O15" s="352"/>
      <c r="P15" s="213"/>
      <c r="Q15" s="347"/>
      <c r="R15" s="206"/>
      <c r="S15" s="295">
        <v>3</v>
      </c>
      <c r="T15" s="328"/>
      <c r="U15" s="439"/>
      <c r="V15" s="213"/>
      <c r="W15" s="347"/>
      <c r="X15" s="214"/>
      <c r="Y15" s="295">
        <v>3</v>
      </c>
      <c r="Z15" s="328"/>
      <c r="AA15" s="352"/>
      <c r="AB15" s="213"/>
      <c r="AC15" s="261"/>
      <c r="AD15" s="206"/>
      <c r="AE15" s="309"/>
    </row>
    <row r="16" spans="1:31" ht="16.2" customHeight="1">
      <c r="A16" s="166">
        <v>3</v>
      </c>
      <c r="B16" s="167">
        <v>11515</v>
      </c>
      <c r="C16" s="20" t="s">
        <v>824</v>
      </c>
      <c r="D16" s="3">
        <v>1450</v>
      </c>
      <c r="E16" s="609"/>
      <c r="F16" s="214"/>
      <c r="G16" s="166">
        <v>3</v>
      </c>
      <c r="I16" s="439"/>
      <c r="J16" s="223"/>
      <c r="K16" s="347"/>
      <c r="L16" s="214"/>
      <c r="M16" s="295">
        <v>3</v>
      </c>
      <c r="N16" s="328"/>
      <c r="O16" s="352"/>
      <c r="P16" s="213"/>
      <c r="Q16" s="347"/>
      <c r="R16" s="206"/>
      <c r="S16" s="295">
        <v>3</v>
      </c>
      <c r="T16" s="328"/>
      <c r="U16" s="439"/>
      <c r="V16" s="213"/>
      <c r="W16" s="347"/>
      <c r="X16" s="214"/>
      <c r="Y16" s="295">
        <v>3</v>
      </c>
      <c r="Z16" s="328"/>
      <c r="AA16" s="352"/>
      <c r="AB16" s="213"/>
      <c r="AC16" s="261"/>
      <c r="AD16" s="206"/>
      <c r="AE16" s="309"/>
    </row>
    <row r="17" spans="1:31" ht="16.2" customHeight="1">
      <c r="A17" s="166">
        <v>3</v>
      </c>
      <c r="B17" s="167">
        <v>11517</v>
      </c>
      <c r="C17" s="20" t="s">
        <v>825</v>
      </c>
      <c r="D17" s="3">
        <v>1150</v>
      </c>
      <c r="E17" s="609"/>
      <c r="F17" s="214"/>
      <c r="G17" s="166">
        <v>3</v>
      </c>
      <c r="I17" s="439"/>
      <c r="J17" s="223"/>
      <c r="K17" s="347"/>
      <c r="L17" s="214"/>
      <c r="M17" s="295">
        <v>3</v>
      </c>
      <c r="N17" s="328"/>
      <c r="O17" s="352"/>
      <c r="P17" s="213"/>
      <c r="Q17" s="347"/>
      <c r="R17" s="206"/>
      <c r="S17" s="295">
        <v>3</v>
      </c>
      <c r="T17" s="328"/>
      <c r="U17" s="439"/>
      <c r="V17" s="213"/>
      <c r="W17" s="347"/>
      <c r="X17" s="214"/>
      <c r="Y17" s="295">
        <v>3</v>
      </c>
      <c r="Z17" s="328"/>
      <c r="AA17" s="352"/>
      <c r="AB17" s="213"/>
      <c r="AC17" s="261"/>
      <c r="AD17" s="206"/>
      <c r="AE17" s="309"/>
    </row>
    <row r="18" spans="1:31" ht="16.2" customHeight="1">
      <c r="A18" s="166">
        <v>3</v>
      </c>
      <c r="C18" s="439"/>
      <c r="D18" s="223"/>
      <c r="E18" s="609"/>
      <c r="F18" s="214"/>
      <c r="G18" s="166">
        <v>3</v>
      </c>
      <c r="I18" s="439"/>
      <c r="J18" s="223"/>
      <c r="K18" s="347"/>
      <c r="L18" s="214"/>
      <c r="M18" s="295">
        <v>3</v>
      </c>
      <c r="N18" s="328"/>
      <c r="O18" s="352"/>
      <c r="P18" s="213"/>
      <c r="Q18" s="347"/>
      <c r="R18" s="206"/>
      <c r="S18" s="295">
        <v>3</v>
      </c>
      <c r="T18" s="328"/>
      <c r="U18" s="439"/>
      <c r="V18" s="213"/>
      <c r="W18" s="347"/>
      <c r="X18" s="214"/>
      <c r="Y18" s="295">
        <v>3</v>
      </c>
      <c r="Z18" s="328"/>
      <c r="AA18" s="352"/>
      <c r="AB18" s="213"/>
      <c r="AC18" s="261"/>
      <c r="AD18" s="206"/>
      <c r="AE18" s="309"/>
    </row>
    <row r="19" spans="1:31" ht="16.2" customHeight="1">
      <c r="A19" s="166">
        <v>3</v>
      </c>
      <c r="C19" s="439"/>
      <c r="D19" s="223"/>
      <c r="E19" s="609"/>
      <c r="F19" s="214"/>
      <c r="G19" s="166">
        <v>3</v>
      </c>
      <c r="I19" s="439"/>
      <c r="J19" s="223"/>
      <c r="K19" s="347"/>
      <c r="L19" s="214"/>
      <c r="M19" s="295">
        <v>3</v>
      </c>
      <c r="N19" s="328"/>
      <c r="O19" s="352"/>
      <c r="P19" s="213"/>
      <c r="Q19" s="347"/>
      <c r="R19" s="206"/>
      <c r="S19" s="295">
        <v>3</v>
      </c>
      <c r="T19" s="328"/>
      <c r="U19" s="439"/>
      <c r="V19" s="213"/>
      <c r="W19" s="347"/>
      <c r="X19" s="214"/>
      <c r="Y19" s="295">
        <v>3</v>
      </c>
      <c r="Z19" s="328"/>
      <c r="AA19" s="352"/>
      <c r="AB19" s="213"/>
      <c r="AC19" s="261"/>
      <c r="AD19" s="206"/>
      <c r="AE19" s="309"/>
    </row>
    <row r="20" spans="1:31" ht="16.2" customHeight="1">
      <c r="A20" s="166">
        <v>3</v>
      </c>
      <c r="C20" s="439"/>
      <c r="D20" s="323"/>
      <c r="E20" s="226"/>
      <c r="F20" s="214"/>
      <c r="G20" s="166">
        <v>3</v>
      </c>
      <c r="I20" s="439"/>
      <c r="J20" s="223"/>
      <c r="K20" s="347"/>
      <c r="L20" s="214"/>
      <c r="M20" s="295">
        <v>3</v>
      </c>
      <c r="N20" s="328"/>
      <c r="O20" s="352"/>
      <c r="P20" s="213"/>
      <c r="Q20" s="347"/>
      <c r="R20" s="206"/>
      <c r="S20" s="295">
        <v>3</v>
      </c>
      <c r="T20" s="328"/>
      <c r="U20" s="439"/>
      <c r="V20" s="213"/>
      <c r="W20" s="347"/>
      <c r="X20" s="214"/>
      <c r="Y20" s="295">
        <v>3</v>
      </c>
      <c r="Z20" s="328"/>
      <c r="AA20" s="352"/>
      <c r="AB20" s="213"/>
      <c r="AC20" s="261"/>
      <c r="AD20" s="206"/>
      <c r="AE20" s="309"/>
    </row>
    <row r="21" spans="1:31" ht="16.2" customHeight="1">
      <c r="A21" s="166">
        <v>3</v>
      </c>
      <c r="C21" s="439"/>
      <c r="D21" s="223"/>
      <c r="E21" s="609"/>
      <c r="F21" s="214"/>
      <c r="G21" s="166">
        <v>3</v>
      </c>
      <c r="I21" s="439"/>
      <c r="J21" s="223"/>
      <c r="K21" s="347"/>
      <c r="L21" s="214"/>
      <c r="M21" s="295">
        <v>3</v>
      </c>
      <c r="N21" s="328"/>
      <c r="O21" s="352"/>
      <c r="P21" s="213"/>
      <c r="Q21" s="347"/>
      <c r="R21" s="206"/>
      <c r="S21" s="295">
        <v>3</v>
      </c>
      <c r="T21" s="328"/>
      <c r="U21" s="439"/>
      <c r="V21" s="213"/>
      <c r="W21" s="347"/>
      <c r="X21" s="214"/>
      <c r="Y21" s="295">
        <v>3</v>
      </c>
      <c r="Z21" s="328"/>
      <c r="AA21" s="352"/>
      <c r="AB21" s="213"/>
      <c r="AC21" s="261"/>
      <c r="AD21" s="206"/>
      <c r="AE21" s="309"/>
    </row>
    <row r="22" spans="1:31" ht="16.2" customHeight="1">
      <c r="A22" s="166">
        <v>3</v>
      </c>
      <c r="C22" s="439"/>
      <c r="D22" s="323"/>
      <c r="E22" s="226"/>
      <c r="F22" s="216"/>
      <c r="G22" s="166">
        <v>3</v>
      </c>
      <c r="I22" s="439"/>
      <c r="J22" s="323"/>
      <c r="K22" s="382"/>
      <c r="L22" s="216"/>
      <c r="M22" s="295">
        <v>3</v>
      </c>
      <c r="N22" s="328"/>
      <c r="O22" s="362"/>
      <c r="P22" s="215"/>
      <c r="Q22" s="382"/>
      <c r="R22" s="255"/>
      <c r="S22" s="295">
        <v>3</v>
      </c>
      <c r="T22" s="328"/>
      <c r="U22" s="439"/>
      <c r="V22" s="215"/>
      <c r="W22" s="382"/>
      <c r="X22" s="216"/>
      <c r="Y22" s="295">
        <v>3</v>
      </c>
      <c r="Z22" s="328"/>
      <c r="AA22" s="362"/>
      <c r="AB22" s="215"/>
      <c r="AC22" s="262"/>
      <c r="AD22" s="255"/>
      <c r="AE22" s="309"/>
    </row>
    <row r="23" spans="1:31" ht="16.2" customHeight="1" thickBot="1">
      <c r="A23" s="166">
        <v>3</v>
      </c>
      <c r="C23" s="439"/>
      <c r="D23" s="323"/>
      <c r="E23" s="382"/>
      <c r="F23" s="216"/>
      <c r="G23" s="166">
        <v>3</v>
      </c>
      <c r="I23" s="439"/>
      <c r="J23" s="323"/>
      <c r="K23" s="382"/>
      <c r="L23" s="216"/>
      <c r="M23" s="295">
        <v>3</v>
      </c>
      <c r="N23" s="328"/>
      <c r="O23" s="362"/>
      <c r="P23" s="215"/>
      <c r="Q23" s="382"/>
      <c r="R23" s="255"/>
      <c r="S23" s="295">
        <v>3</v>
      </c>
      <c r="T23" s="328"/>
      <c r="U23" s="439"/>
      <c r="V23" s="215"/>
      <c r="W23" s="382"/>
      <c r="X23" s="216"/>
      <c r="Y23" s="295">
        <v>3</v>
      </c>
      <c r="Z23" s="328"/>
      <c r="AA23" s="362"/>
      <c r="AB23" s="215"/>
      <c r="AC23" s="262"/>
      <c r="AD23" s="255"/>
      <c r="AE23" s="309"/>
    </row>
    <row r="24" spans="1:31" ht="16.2" customHeight="1" thickTop="1">
      <c r="A24" s="166">
        <v>4</v>
      </c>
      <c r="C24" s="40" t="s">
        <v>231</v>
      </c>
      <c r="D24" s="46">
        <f>SUM(D13:D23)</f>
        <v>6650</v>
      </c>
      <c r="E24" s="626"/>
      <c r="F24" s="79">
        <f>SUM(F13:F23)</f>
        <v>0</v>
      </c>
      <c r="G24" s="166">
        <v>4</v>
      </c>
      <c r="I24" s="40" t="s">
        <v>231</v>
      </c>
      <c r="J24" s="46">
        <f>SUM(J13:J23)</f>
        <v>450</v>
      </c>
      <c r="K24" s="626"/>
      <c r="L24" s="79">
        <f>SUM(L13:L23)</f>
        <v>0</v>
      </c>
      <c r="M24" s="166">
        <v>4</v>
      </c>
      <c r="O24" s="40" t="s">
        <v>231</v>
      </c>
      <c r="P24" s="46" t="s">
        <v>326</v>
      </c>
      <c r="Q24" s="626"/>
      <c r="R24" s="114"/>
      <c r="S24" s="166">
        <v>4</v>
      </c>
      <c r="U24" s="40" t="s">
        <v>231</v>
      </c>
      <c r="V24" s="46">
        <f>SUM(V13:V23)</f>
        <v>1400</v>
      </c>
      <c r="W24" s="626"/>
      <c r="X24" s="79">
        <f>SUM(X13:X23)</f>
        <v>0</v>
      </c>
      <c r="Y24" s="166">
        <v>4</v>
      </c>
      <c r="AA24" s="40" t="s">
        <v>231</v>
      </c>
      <c r="AB24" s="44"/>
      <c r="AC24" s="67"/>
      <c r="AD24" s="114"/>
      <c r="AE24" s="49">
        <f>SUM(D24+J24+V24)</f>
        <v>8500</v>
      </c>
    </row>
    <row r="25" spans="1:31" ht="16.2" customHeight="1">
      <c r="C25" s="281"/>
      <c r="D25" s="327"/>
      <c r="E25" s="627"/>
      <c r="F25" s="376"/>
      <c r="G25" s="295"/>
      <c r="H25" s="328"/>
      <c r="I25" s="281"/>
      <c r="J25" s="327"/>
      <c r="K25" s="627"/>
      <c r="L25" s="379"/>
      <c r="M25" s="295"/>
      <c r="N25" s="328"/>
      <c r="O25" s="281"/>
      <c r="P25" s="281"/>
      <c r="Q25" s="627"/>
      <c r="R25" s="376"/>
      <c r="S25" s="295"/>
      <c r="T25" s="328"/>
      <c r="U25" s="281"/>
      <c r="V25" s="281"/>
      <c r="W25" s="627"/>
      <c r="X25" s="376"/>
      <c r="Y25" s="295"/>
      <c r="Z25" s="328"/>
      <c r="AA25" s="281"/>
      <c r="AB25" s="281"/>
      <c r="AC25" s="66"/>
      <c r="AD25" s="110" t="s">
        <v>414</v>
      </c>
      <c r="AE25" s="106">
        <f>SUM(K神崎郡折込部数+A神崎郡折込部数+M神崎郡折込部数+Y神崎郡折込部数+S神崎郡折込部数)</f>
        <v>0</v>
      </c>
    </row>
    <row r="26" spans="1:31" ht="16.2" customHeight="1">
      <c r="A26" s="166">
        <v>2</v>
      </c>
      <c r="B26" s="167">
        <v>15</v>
      </c>
      <c r="C26" s="71" t="s">
        <v>602</v>
      </c>
      <c r="D26" s="12"/>
      <c r="E26" s="628"/>
      <c r="F26" s="360"/>
      <c r="G26" s="295">
        <v>2</v>
      </c>
      <c r="H26" s="328">
        <v>15</v>
      </c>
      <c r="I26" s="294"/>
      <c r="J26" s="331"/>
      <c r="K26" s="629"/>
      <c r="L26" s="360"/>
      <c r="M26" s="295">
        <v>2</v>
      </c>
      <c r="N26" s="328">
        <v>15</v>
      </c>
      <c r="O26" s="294"/>
      <c r="P26" s="294"/>
      <c r="Q26" s="629"/>
      <c r="R26" s="360"/>
      <c r="S26" s="295">
        <v>2</v>
      </c>
      <c r="T26" s="328">
        <v>15</v>
      </c>
      <c r="U26" s="294"/>
      <c r="V26" s="294"/>
      <c r="W26" s="629"/>
      <c r="X26" s="360"/>
      <c r="Y26" s="295">
        <v>2</v>
      </c>
      <c r="Z26" s="328">
        <v>15</v>
      </c>
      <c r="AA26" s="294"/>
      <c r="AB26" s="294"/>
      <c r="AC26" s="62"/>
      <c r="AD26" s="16"/>
      <c r="AE26" s="11"/>
    </row>
    <row r="27" spans="1:31" ht="16.2" customHeight="1">
      <c r="A27" s="166">
        <v>3</v>
      </c>
      <c r="B27" s="167">
        <v>11519</v>
      </c>
      <c r="C27" s="65" t="s">
        <v>1012</v>
      </c>
      <c r="D27" s="165">
        <v>3850</v>
      </c>
      <c r="E27" s="609"/>
      <c r="F27" s="202"/>
      <c r="G27" s="166">
        <v>3</v>
      </c>
      <c r="H27" s="167">
        <v>21501</v>
      </c>
      <c r="I27" s="19" t="s">
        <v>802</v>
      </c>
      <c r="J27" s="4">
        <v>800</v>
      </c>
      <c r="K27" s="609"/>
      <c r="L27" s="202"/>
      <c r="M27" s="166">
        <v>3</v>
      </c>
      <c r="O27" s="19"/>
      <c r="P27" s="681"/>
      <c r="Q27" s="609"/>
      <c r="R27" s="257"/>
      <c r="S27" s="166">
        <v>3</v>
      </c>
      <c r="T27" s="167">
        <v>41502</v>
      </c>
      <c r="U27" s="19" t="s">
        <v>348</v>
      </c>
      <c r="V27" s="4">
        <v>700</v>
      </c>
      <c r="W27" s="609"/>
      <c r="X27" s="253"/>
      <c r="Y27" s="295">
        <v>3</v>
      </c>
      <c r="Z27" s="328"/>
      <c r="AA27" s="372"/>
      <c r="AB27" s="212"/>
      <c r="AC27" s="263"/>
      <c r="AD27" s="264"/>
      <c r="AE27" s="308"/>
    </row>
    <row r="28" spans="1:31" ht="16.2" customHeight="1">
      <c r="A28" s="166">
        <v>3</v>
      </c>
      <c r="B28" s="167">
        <v>11522</v>
      </c>
      <c r="C28" s="20" t="s">
        <v>1013</v>
      </c>
      <c r="D28" s="366">
        <v>2050</v>
      </c>
      <c r="E28" s="618"/>
      <c r="F28" s="214"/>
      <c r="G28" s="295">
        <v>3</v>
      </c>
      <c r="H28" s="328"/>
      <c r="I28" s="439"/>
      <c r="J28" s="366"/>
      <c r="K28" s="618"/>
      <c r="L28" s="249"/>
      <c r="M28" s="295">
        <v>3</v>
      </c>
      <c r="N28" s="328"/>
      <c r="O28" s="439"/>
      <c r="P28" s="275"/>
      <c r="Q28" s="580"/>
      <c r="R28" s="269"/>
      <c r="S28" s="166">
        <v>3</v>
      </c>
      <c r="T28" s="167">
        <v>41503</v>
      </c>
      <c r="U28" s="20" t="s">
        <v>374</v>
      </c>
      <c r="V28" s="3">
        <v>500</v>
      </c>
      <c r="W28" s="609"/>
      <c r="X28" s="214"/>
      <c r="Y28" s="295">
        <v>3</v>
      </c>
      <c r="Z28" s="328"/>
      <c r="AA28" s="378"/>
      <c r="AB28" s="275"/>
      <c r="AC28" s="265"/>
      <c r="AD28" s="266"/>
      <c r="AE28" s="309"/>
    </row>
    <row r="29" spans="1:31" ht="16.2" customHeight="1">
      <c r="A29" s="166">
        <v>3</v>
      </c>
      <c r="B29" s="167">
        <v>11524</v>
      </c>
      <c r="C29" s="23" t="s">
        <v>1026</v>
      </c>
      <c r="D29" s="347" t="s">
        <v>1316</v>
      </c>
      <c r="E29" s="347"/>
      <c r="F29" s="214"/>
      <c r="G29" s="295">
        <v>3</v>
      </c>
      <c r="H29" s="328"/>
      <c r="I29" s="439"/>
      <c r="J29" s="223"/>
      <c r="K29" s="347"/>
      <c r="L29" s="214"/>
      <c r="M29" s="295">
        <v>3</v>
      </c>
      <c r="N29" s="328"/>
      <c r="O29" s="439"/>
      <c r="P29" s="213"/>
      <c r="Q29" s="347"/>
      <c r="R29" s="206"/>
      <c r="S29" s="166">
        <v>3</v>
      </c>
      <c r="U29" s="439"/>
      <c r="V29" s="223"/>
      <c r="W29" s="224"/>
      <c r="X29" s="214"/>
      <c r="Y29" s="295">
        <v>3</v>
      </c>
      <c r="Z29" s="328"/>
      <c r="AA29" s="352"/>
      <c r="AB29" s="213"/>
      <c r="AC29" s="261"/>
      <c r="AD29" s="267"/>
      <c r="AE29" s="309"/>
    </row>
    <row r="30" spans="1:31" ht="16.2" customHeight="1" thickBot="1">
      <c r="A30" s="166">
        <v>3</v>
      </c>
      <c r="C30" s="439"/>
      <c r="D30" s="323"/>
      <c r="E30" s="382"/>
      <c r="F30" s="216"/>
      <c r="G30" s="295">
        <v>3</v>
      </c>
      <c r="H30" s="328"/>
      <c r="I30" s="439"/>
      <c r="J30" s="323"/>
      <c r="K30" s="382"/>
      <c r="L30" s="216"/>
      <c r="M30" s="295">
        <v>3</v>
      </c>
      <c r="N30" s="328"/>
      <c r="O30" s="439"/>
      <c r="P30" s="215"/>
      <c r="Q30" s="382"/>
      <c r="R30" s="255"/>
      <c r="S30" s="166">
        <v>3</v>
      </c>
      <c r="U30" s="439"/>
      <c r="V30" s="323"/>
      <c r="W30" s="226"/>
      <c r="X30" s="216"/>
      <c r="Y30" s="295">
        <v>3</v>
      </c>
      <c r="Z30" s="328"/>
      <c r="AA30" s="362"/>
      <c r="AB30" s="215"/>
      <c r="AC30" s="262"/>
      <c r="AD30" s="268"/>
      <c r="AE30" s="309"/>
    </row>
    <row r="31" spans="1:31" ht="16.2" customHeight="1" thickTop="1">
      <c r="A31" s="166">
        <v>4</v>
      </c>
      <c r="C31" s="40" t="s">
        <v>231</v>
      </c>
      <c r="D31" s="46">
        <f>SUM(D27:D30)</f>
        <v>5900</v>
      </c>
      <c r="E31" s="59"/>
      <c r="F31" s="79">
        <f>SUM(F27:F30)</f>
        <v>0</v>
      </c>
      <c r="G31" s="166">
        <v>4</v>
      </c>
      <c r="I31" s="40" t="s">
        <v>231</v>
      </c>
      <c r="J31" s="46">
        <f>SUM(J27:J30)</f>
        <v>800</v>
      </c>
      <c r="K31" s="67"/>
      <c r="L31" s="79">
        <f>SUM(L27:L30)</f>
        <v>0</v>
      </c>
      <c r="M31" s="166">
        <v>4</v>
      </c>
      <c r="O31" s="40" t="s">
        <v>231</v>
      </c>
      <c r="P31" s="46">
        <f>SUM(P27:P30)</f>
        <v>0</v>
      </c>
      <c r="Q31" s="67"/>
      <c r="R31" s="79">
        <f>SUM(R27:R30)</f>
        <v>0</v>
      </c>
      <c r="S31" s="166">
        <v>4</v>
      </c>
      <c r="U31" s="40" t="s">
        <v>231</v>
      </c>
      <c r="V31" s="46">
        <f>SUM(V27:V30)</f>
        <v>1200</v>
      </c>
      <c r="W31" s="48"/>
      <c r="X31" s="79">
        <f>SUM(X27:X30)</f>
        <v>0</v>
      </c>
      <c r="Y31" s="166">
        <v>4</v>
      </c>
      <c r="AA31" s="40" t="s">
        <v>231</v>
      </c>
      <c r="AB31" s="458"/>
      <c r="AC31" s="67"/>
      <c r="AD31" s="79">
        <f>SUM(AD27:AD30)</f>
        <v>0</v>
      </c>
      <c r="AE31" s="49">
        <f>+V31+J31+D31+P31</f>
        <v>7900</v>
      </c>
    </row>
    <row r="32" spans="1:31" ht="16.2" customHeight="1">
      <c r="A32" s="166">
        <v>9</v>
      </c>
      <c r="C32" t="s">
        <v>558</v>
      </c>
      <c r="G32" s="166">
        <v>9</v>
      </c>
      <c r="H32" s="169"/>
      <c r="J32" s="1" t="s">
        <v>1317</v>
      </c>
      <c r="L32" s="380"/>
      <c r="M32" s="295">
        <v>9</v>
      </c>
      <c r="N32" s="328"/>
      <c r="O32" s="329"/>
      <c r="P32" s="329"/>
      <c r="Q32" s="363"/>
      <c r="R32" s="380"/>
      <c r="S32" s="295">
        <v>9</v>
      </c>
      <c r="T32" s="328"/>
      <c r="U32" s="329"/>
      <c r="V32" s="329"/>
      <c r="W32" s="363"/>
      <c r="X32" s="363"/>
      <c r="Y32" s="295">
        <v>9</v>
      </c>
      <c r="Z32" s="328"/>
      <c r="AA32" s="329"/>
      <c r="AB32" s="329"/>
      <c r="AC32" s="363"/>
      <c r="AD32" s="110" t="s">
        <v>414</v>
      </c>
      <c r="AE32" s="106">
        <f>SUM(F31+L31+R31+X31)</f>
        <v>0</v>
      </c>
    </row>
    <row r="33" spans="3:31" ht="16.2" customHeight="1">
      <c r="C33" t="s">
        <v>986</v>
      </c>
      <c r="D33" s="350"/>
      <c r="E33" s="345"/>
      <c r="F33" s="363"/>
      <c r="G33" s="295"/>
      <c r="H33" s="328"/>
      <c r="I33" s="329"/>
      <c r="J33" s="350"/>
      <c r="K33" s="363"/>
      <c r="L33" s="380"/>
      <c r="M33" s="295"/>
      <c r="N33" s="328"/>
      <c r="O33" s="329"/>
      <c r="P33" s="329"/>
      <c r="Q33" s="363"/>
      <c r="R33" s="363"/>
      <c r="S33" s="295"/>
      <c r="T33" s="328"/>
      <c r="U33" s="329"/>
      <c r="V33" s="329"/>
      <c r="W33" s="363"/>
      <c r="X33" s="363"/>
      <c r="Y33" s="295"/>
      <c r="Z33" s="328"/>
      <c r="AA33" s="329"/>
      <c r="AB33" s="329"/>
      <c r="AC33" s="363"/>
      <c r="AD33" s="363"/>
      <c r="AE33" s="329"/>
    </row>
    <row r="34" spans="3:31" ht="16.2" customHeight="1">
      <c r="D34" s="350"/>
      <c r="E34" s="345"/>
      <c r="F34" s="363"/>
      <c r="G34" s="295"/>
      <c r="H34" s="328"/>
      <c r="I34" s="329"/>
      <c r="J34" s="350"/>
      <c r="K34" s="363"/>
      <c r="L34" s="380"/>
      <c r="M34" s="295"/>
      <c r="N34" s="328"/>
      <c r="O34" s="329"/>
      <c r="P34" s="329"/>
      <c r="Q34" s="363"/>
      <c r="R34" s="363"/>
      <c r="S34" s="295"/>
      <c r="T34" s="328"/>
      <c r="U34" s="329"/>
      <c r="V34" s="329"/>
      <c r="W34" s="363"/>
      <c r="X34" s="363"/>
      <c r="Y34" s="295"/>
      <c r="Z34" s="328"/>
      <c r="AA34" s="329"/>
      <c r="AB34" s="329"/>
      <c r="AC34" s="363"/>
      <c r="AD34" s="363"/>
      <c r="AE34" s="329"/>
    </row>
    <row r="35" spans="3:31" ht="16.2" customHeight="1">
      <c r="C35" s="329"/>
      <c r="D35" s="350"/>
      <c r="E35" s="345"/>
      <c r="F35" s="363"/>
      <c r="G35" s="295"/>
      <c r="H35" s="328"/>
      <c r="I35" s="329"/>
      <c r="J35" s="350"/>
      <c r="K35" s="363"/>
      <c r="L35" s="380"/>
      <c r="M35" s="295"/>
      <c r="N35" s="328"/>
      <c r="O35" s="329"/>
      <c r="P35" s="329"/>
      <c r="Q35" s="363"/>
      <c r="R35" s="363"/>
      <c r="S35" s="295"/>
      <c r="T35" s="328"/>
      <c r="U35" s="329"/>
      <c r="V35" s="329"/>
      <c r="W35" s="363"/>
      <c r="X35" s="363"/>
      <c r="Y35" s="295"/>
      <c r="Z35" s="328"/>
      <c r="AA35" s="329"/>
      <c r="AB35" s="329"/>
      <c r="AC35" s="363"/>
      <c r="AD35" s="363"/>
      <c r="AE35" s="329"/>
    </row>
    <row r="36" spans="3:31" ht="16.2" customHeight="1">
      <c r="C36" s="329"/>
      <c r="D36" s="350"/>
      <c r="E36" s="345"/>
      <c r="F36" s="363"/>
      <c r="G36" s="295"/>
      <c r="H36" s="328"/>
      <c r="I36" s="329"/>
      <c r="J36" s="350"/>
      <c r="K36" s="363"/>
      <c r="L36" s="363"/>
      <c r="M36" s="295"/>
      <c r="N36" s="328"/>
      <c r="O36" s="329"/>
      <c r="P36" s="329"/>
      <c r="Q36" s="363"/>
      <c r="R36" s="363"/>
      <c r="S36" s="295"/>
      <c r="T36" s="328"/>
      <c r="U36" s="329"/>
      <c r="V36" s="329"/>
      <c r="W36" s="363"/>
      <c r="X36" s="363"/>
      <c r="Y36" s="295"/>
      <c r="Z36" s="328"/>
      <c r="AA36" s="329"/>
      <c r="AB36" s="329"/>
      <c r="AC36" s="363"/>
      <c r="AD36" s="363"/>
      <c r="AE36" s="329"/>
    </row>
    <row r="37" spans="3:31" ht="16.2" customHeight="1">
      <c r="C37" s="329"/>
      <c r="D37" s="350"/>
      <c r="E37" s="345"/>
      <c r="F37" s="363"/>
      <c r="G37" s="295"/>
      <c r="H37" s="328"/>
      <c r="I37" s="329"/>
      <c r="J37" s="350"/>
      <c r="K37" s="363"/>
      <c r="L37" s="363"/>
      <c r="M37" s="295"/>
      <c r="N37" s="328"/>
      <c r="O37" s="329"/>
      <c r="P37" s="329"/>
      <c r="Q37" s="363"/>
      <c r="R37" s="363"/>
      <c r="S37" s="295"/>
      <c r="T37" s="328"/>
      <c r="U37" s="329"/>
      <c r="V37" s="329"/>
      <c r="W37" s="363"/>
      <c r="X37" s="363"/>
      <c r="Y37" s="295"/>
      <c r="Z37" s="328"/>
      <c r="AA37" s="329"/>
      <c r="AB37" s="329"/>
      <c r="AC37" s="363"/>
      <c r="AD37" s="363"/>
      <c r="AE37" s="329"/>
    </row>
    <row r="38" spans="3:31" ht="16.2" customHeight="1">
      <c r="C38" s="329"/>
      <c r="D38" s="350"/>
      <c r="E38" s="345"/>
      <c r="F38" s="363"/>
      <c r="G38" s="295"/>
      <c r="H38" s="328"/>
      <c r="I38" s="329"/>
      <c r="J38" s="350"/>
      <c r="K38" s="363"/>
      <c r="L38" s="363"/>
      <c r="M38" s="295"/>
      <c r="N38" s="328"/>
      <c r="O38" s="329"/>
      <c r="P38" s="329"/>
      <c r="Q38" s="363"/>
      <c r="R38" s="363"/>
      <c r="S38" s="295"/>
      <c r="T38" s="328"/>
      <c r="U38" s="329"/>
      <c r="V38" s="329"/>
      <c r="W38" s="363"/>
      <c r="X38" s="363"/>
      <c r="Y38" s="295"/>
      <c r="Z38" s="328"/>
      <c r="AA38" s="329"/>
      <c r="AB38" s="329"/>
      <c r="AC38" s="363"/>
      <c r="AD38" s="363"/>
      <c r="AE38" s="329"/>
    </row>
    <row r="39" spans="3:31" ht="16.2" customHeight="1">
      <c r="C39" s="329"/>
      <c r="D39" s="350"/>
      <c r="E39" s="345"/>
      <c r="F39" s="363"/>
      <c r="G39" s="295"/>
      <c r="H39" s="328"/>
      <c r="I39" s="329"/>
      <c r="J39" s="334"/>
      <c r="K39" s="363"/>
      <c r="L39" s="363"/>
      <c r="M39" s="295"/>
      <c r="N39" s="328"/>
      <c r="O39" s="329"/>
      <c r="P39" s="329"/>
      <c r="Q39" s="363"/>
      <c r="R39" s="363"/>
      <c r="S39" s="295"/>
      <c r="T39" s="328"/>
      <c r="U39" s="329"/>
      <c r="V39" s="329"/>
      <c r="W39" s="363"/>
      <c r="X39" s="363"/>
      <c r="Y39" s="295"/>
      <c r="Z39" s="328"/>
      <c r="AA39" s="329"/>
      <c r="AB39" s="329"/>
      <c r="AC39" s="363"/>
      <c r="AD39" s="363"/>
      <c r="AE39" s="329"/>
    </row>
    <row r="40" spans="3:31" ht="16.2" customHeight="1">
      <c r="C40" s="329"/>
      <c r="D40" s="350"/>
      <c r="E40" s="345"/>
      <c r="F40" s="363"/>
      <c r="G40" s="295"/>
      <c r="H40" s="328"/>
      <c r="I40" s="329"/>
      <c r="J40" s="350"/>
      <c r="K40" s="363"/>
      <c r="L40" s="363"/>
      <c r="M40" s="295"/>
      <c r="N40" s="328"/>
      <c r="O40" s="329"/>
      <c r="P40" s="329"/>
      <c r="Q40" s="363"/>
      <c r="R40" s="363"/>
      <c r="S40" s="295"/>
      <c r="T40" s="328"/>
      <c r="U40" s="329"/>
      <c r="V40" s="329"/>
      <c r="W40" s="363"/>
      <c r="X40" s="363"/>
      <c r="Y40" s="295"/>
      <c r="Z40" s="328"/>
      <c r="AA40" s="329"/>
      <c r="AB40" s="329"/>
      <c r="AC40" s="363"/>
      <c r="AD40" s="363"/>
      <c r="AE40" s="329"/>
    </row>
    <row r="41" spans="3:31" ht="16.2" customHeight="1">
      <c r="C41" s="329"/>
      <c r="D41" s="350"/>
      <c r="E41" s="345"/>
      <c r="F41" s="363"/>
      <c r="G41" s="295"/>
      <c r="H41" s="328"/>
      <c r="I41" s="329"/>
      <c r="J41" s="350"/>
      <c r="K41" s="363"/>
      <c r="L41" s="363"/>
      <c r="M41" s="295"/>
      <c r="N41" s="328"/>
      <c r="O41" s="329"/>
      <c r="P41" s="329"/>
      <c r="Q41" s="363"/>
      <c r="R41" s="363"/>
      <c r="S41" s="295"/>
      <c r="T41" s="328"/>
      <c r="U41" s="329"/>
      <c r="V41" s="329"/>
      <c r="W41" s="363"/>
      <c r="X41" s="363"/>
      <c r="Y41" s="295"/>
      <c r="Z41" s="328"/>
      <c r="AA41" s="329"/>
      <c r="AB41" s="329"/>
      <c r="AC41" s="363"/>
      <c r="AD41" s="363"/>
      <c r="AE41" s="329"/>
    </row>
    <row r="42" spans="3:31" ht="16.2" customHeight="1">
      <c r="C42" s="329"/>
      <c r="D42" s="350"/>
      <c r="E42" s="345"/>
      <c r="F42" s="363"/>
      <c r="G42" s="295"/>
      <c r="H42" s="328"/>
      <c r="I42" s="329"/>
      <c r="J42" s="350"/>
      <c r="K42" s="363"/>
      <c r="L42" s="363"/>
      <c r="M42" s="295"/>
      <c r="N42" s="328"/>
      <c r="O42" s="329"/>
      <c r="P42" s="329"/>
      <c r="Q42" s="363"/>
      <c r="R42" s="363"/>
      <c r="S42" s="295"/>
      <c r="T42" s="328"/>
      <c r="U42" s="329"/>
      <c r="V42" s="329"/>
      <c r="W42" s="363"/>
      <c r="X42" s="363"/>
      <c r="Y42" s="295"/>
      <c r="Z42" s="328"/>
      <c r="AA42" s="329"/>
      <c r="AB42" s="329"/>
      <c r="AC42" s="363"/>
      <c r="AD42" s="363"/>
      <c r="AE42" s="329"/>
    </row>
    <row r="43" spans="3:31" ht="16.2" customHeight="1">
      <c r="C43" s="329"/>
      <c r="D43" s="350"/>
      <c r="E43" s="345"/>
      <c r="F43" s="363"/>
      <c r="G43" s="295"/>
      <c r="H43" s="328"/>
      <c r="I43" s="329"/>
      <c r="J43" s="350"/>
      <c r="K43" s="363"/>
      <c r="L43" s="363"/>
      <c r="M43" s="295"/>
      <c r="N43" s="328"/>
      <c r="O43" s="329"/>
      <c r="P43" s="329"/>
      <c r="Q43" s="363"/>
      <c r="R43" s="363"/>
      <c r="S43" s="295"/>
      <c r="T43" s="328"/>
      <c r="U43" s="329"/>
      <c r="V43" s="329"/>
      <c r="W43" s="363"/>
      <c r="X43" s="363"/>
      <c r="Y43" s="295"/>
      <c r="Z43" s="328"/>
      <c r="AA43" s="329"/>
      <c r="AB43" s="329"/>
      <c r="AC43" s="363"/>
      <c r="AD43" s="363"/>
      <c r="AE43" s="329"/>
    </row>
    <row r="44" spans="3:31" ht="16.2" customHeight="1">
      <c r="C44" s="329"/>
      <c r="D44" s="350"/>
      <c r="E44" s="345"/>
      <c r="F44" s="363"/>
      <c r="G44" s="295"/>
      <c r="H44" s="328"/>
      <c r="I44" s="329"/>
      <c r="J44" s="350"/>
      <c r="K44" s="363"/>
      <c r="L44" s="363"/>
      <c r="M44" s="295"/>
      <c r="N44" s="328"/>
      <c r="O44" s="329"/>
      <c r="P44" s="329"/>
      <c r="Q44" s="363"/>
      <c r="R44" s="363"/>
      <c r="S44" s="295"/>
      <c r="T44" s="328"/>
      <c r="U44" s="329"/>
      <c r="V44" s="329"/>
      <c r="W44" s="363"/>
      <c r="X44" s="363"/>
      <c r="Y44" s="295"/>
      <c r="Z44" s="328"/>
      <c r="AA44" s="329"/>
      <c r="AB44" s="329"/>
      <c r="AC44" s="363"/>
      <c r="AD44" s="363"/>
      <c r="AE44" s="329"/>
    </row>
    <row r="45" spans="3:31" ht="16.2" customHeight="1">
      <c r="C45" s="329"/>
      <c r="D45" s="350"/>
      <c r="E45" s="345"/>
      <c r="F45" s="363"/>
      <c r="G45" s="295"/>
      <c r="H45" s="328"/>
      <c r="I45" s="329"/>
      <c r="J45" s="350"/>
      <c r="K45" s="363"/>
      <c r="L45" s="363"/>
      <c r="M45" s="295"/>
      <c r="N45" s="328"/>
      <c r="O45" s="329"/>
      <c r="P45" s="329"/>
      <c r="Q45" s="363"/>
      <c r="R45" s="363"/>
      <c r="S45" s="295"/>
      <c r="T45" s="328"/>
      <c r="U45" s="329"/>
      <c r="V45" s="329"/>
      <c r="W45" s="363"/>
      <c r="X45" s="363"/>
      <c r="Y45" s="295"/>
      <c r="Z45" s="328"/>
      <c r="AA45" s="329"/>
      <c r="AB45" s="329"/>
      <c r="AC45" s="363"/>
      <c r="AD45" s="363"/>
      <c r="AE45" s="329"/>
    </row>
    <row r="46" spans="3:31" ht="16.2" customHeight="1">
      <c r="C46" s="329"/>
      <c r="D46" s="350"/>
      <c r="E46" s="345"/>
      <c r="F46" s="363"/>
      <c r="G46" s="295"/>
      <c r="H46" s="328"/>
      <c r="I46" s="329"/>
      <c r="J46" s="350"/>
      <c r="K46" s="363"/>
      <c r="L46" s="363"/>
      <c r="M46" s="295"/>
      <c r="N46" s="328"/>
      <c r="O46" s="329"/>
      <c r="P46" s="329"/>
      <c r="Q46" s="363"/>
      <c r="R46" s="363"/>
      <c r="S46" s="295"/>
      <c r="T46" s="328"/>
      <c r="U46" s="329"/>
      <c r="V46" s="329"/>
      <c r="W46" s="363"/>
      <c r="X46" s="363"/>
      <c r="Y46" s="295"/>
      <c r="Z46" s="328"/>
      <c r="AA46" s="329"/>
      <c r="AB46" s="329"/>
      <c r="AC46" s="363"/>
      <c r="AD46" s="363"/>
      <c r="AE46" s="329"/>
    </row>
    <row r="47" spans="3:31" ht="16.2" customHeight="1">
      <c r="C47" s="329"/>
      <c r="D47" s="350"/>
      <c r="E47" s="345"/>
      <c r="F47" s="363"/>
      <c r="G47" s="295"/>
      <c r="H47" s="328"/>
      <c r="I47" s="329"/>
      <c r="J47" s="350"/>
      <c r="K47" s="363"/>
      <c r="L47" s="363"/>
      <c r="M47" s="295"/>
      <c r="N47" s="328"/>
      <c r="O47" s="329"/>
      <c r="P47" s="329"/>
      <c r="Q47" s="363"/>
      <c r="R47" s="363"/>
      <c r="S47" s="295"/>
      <c r="T47" s="328"/>
      <c r="U47" s="329"/>
      <c r="V47" s="329"/>
      <c r="W47" s="363"/>
      <c r="X47" s="363"/>
      <c r="Y47" s="295"/>
      <c r="Z47" s="328"/>
      <c r="AA47" s="329"/>
      <c r="AB47" s="329"/>
      <c r="AC47" s="363"/>
      <c r="AD47" s="363"/>
      <c r="AE47" s="329"/>
    </row>
    <row r="48" spans="3:31" ht="16.2" customHeight="1">
      <c r="C48" s="329"/>
      <c r="D48" s="350"/>
      <c r="E48" s="345"/>
      <c r="F48" s="363"/>
      <c r="G48" s="295"/>
      <c r="H48" s="328"/>
      <c r="I48" s="329"/>
      <c r="J48" s="350"/>
      <c r="K48" s="363"/>
      <c r="L48" s="363"/>
      <c r="M48" s="295"/>
      <c r="N48" s="328"/>
      <c r="O48" s="329"/>
      <c r="P48" s="329"/>
      <c r="Q48" s="363"/>
      <c r="R48" s="363"/>
      <c r="S48" s="295"/>
      <c r="T48" s="328"/>
      <c r="U48" s="329"/>
      <c r="V48" s="329"/>
      <c r="W48" s="363"/>
      <c r="X48" s="363"/>
      <c r="Y48" s="295"/>
      <c r="Z48" s="328"/>
      <c r="AA48" s="329"/>
      <c r="AB48" s="329"/>
      <c r="AC48" s="363"/>
      <c r="AD48" s="363"/>
      <c r="AE48" s="329"/>
    </row>
    <row r="49" spans="3:31" ht="16.2" customHeight="1">
      <c r="C49" s="329"/>
      <c r="D49" s="350"/>
      <c r="E49" s="345"/>
      <c r="F49" s="363"/>
      <c r="G49" s="295"/>
      <c r="H49" s="328"/>
      <c r="I49" s="329"/>
      <c r="J49" s="350"/>
      <c r="K49" s="363"/>
      <c r="L49" s="363"/>
      <c r="M49" s="295"/>
      <c r="N49" s="328"/>
      <c r="O49" s="329"/>
      <c r="P49" s="329"/>
      <c r="Q49" s="363"/>
      <c r="R49" s="363"/>
      <c r="S49" s="295"/>
      <c r="T49" s="328"/>
      <c r="U49" s="329"/>
      <c r="V49" s="329"/>
      <c r="W49" s="363"/>
      <c r="X49" s="363"/>
      <c r="Y49" s="295"/>
      <c r="Z49" s="328"/>
      <c r="AA49" s="329"/>
      <c r="AB49" s="329"/>
      <c r="AC49" s="363"/>
      <c r="AD49" s="363"/>
      <c r="AE49" s="329"/>
    </row>
    <row r="50" spans="3:31" ht="16.2" customHeight="1">
      <c r="C50" s="329"/>
      <c r="D50" s="350"/>
      <c r="E50" s="345"/>
      <c r="F50" s="363"/>
      <c r="G50" s="295"/>
      <c r="H50" s="328"/>
      <c r="I50" s="329"/>
      <c r="J50" s="350"/>
      <c r="K50" s="363"/>
      <c r="L50" s="363"/>
      <c r="M50" s="295"/>
      <c r="N50" s="328"/>
      <c r="O50" s="329"/>
      <c r="P50" s="329"/>
      <c r="Q50" s="363"/>
      <c r="R50" s="363"/>
      <c r="S50" s="295"/>
      <c r="T50" s="328"/>
      <c r="U50" s="329"/>
      <c r="V50" s="329"/>
      <c r="W50" s="363"/>
      <c r="X50" s="363"/>
      <c r="Y50" s="295"/>
      <c r="Z50" s="328"/>
      <c r="AA50" s="329"/>
      <c r="AB50" s="329"/>
      <c r="AC50" s="363"/>
      <c r="AD50" s="363"/>
      <c r="AE50" s="329"/>
    </row>
    <row r="51" spans="3:31" ht="16.2" customHeight="1">
      <c r="C51" s="329"/>
      <c r="D51" s="350"/>
      <c r="E51" s="345"/>
      <c r="F51" s="363"/>
      <c r="G51" s="295"/>
      <c r="H51" s="328"/>
      <c r="I51" s="329"/>
      <c r="J51" s="350"/>
      <c r="K51" s="363"/>
      <c r="L51" s="363"/>
      <c r="M51" s="295"/>
      <c r="N51" s="328"/>
      <c r="O51" s="329"/>
      <c r="P51" s="329"/>
      <c r="Q51" s="363"/>
      <c r="R51" s="363"/>
      <c r="S51" s="295"/>
      <c r="T51" s="328"/>
      <c r="U51" s="329"/>
      <c r="V51" s="329"/>
      <c r="W51" s="363"/>
      <c r="X51" s="363"/>
      <c r="Y51" s="295"/>
      <c r="Z51" s="328"/>
      <c r="AA51" s="329"/>
      <c r="AB51" s="329"/>
      <c r="AC51" s="363"/>
      <c r="AD51" s="363"/>
      <c r="AE51" s="329"/>
    </row>
    <row r="52" spans="3:31" ht="16.2" customHeight="1">
      <c r="C52" s="329"/>
      <c r="D52" s="350"/>
      <c r="E52" s="345"/>
      <c r="F52" s="363"/>
      <c r="G52" s="295"/>
      <c r="H52" s="328"/>
      <c r="I52" s="329"/>
      <c r="J52" s="350"/>
      <c r="K52" s="363"/>
      <c r="L52" s="363"/>
      <c r="M52" s="295"/>
      <c r="N52" s="328"/>
      <c r="O52" s="329"/>
      <c r="P52" s="329"/>
      <c r="Q52" s="363"/>
      <c r="R52" s="363"/>
      <c r="S52" s="295"/>
      <c r="T52" s="328"/>
      <c r="U52" s="329"/>
      <c r="V52" s="329"/>
      <c r="W52" s="363"/>
      <c r="X52" s="363"/>
      <c r="Y52" s="295"/>
      <c r="Z52" s="328"/>
      <c r="AA52" s="329"/>
      <c r="AB52" s="329"/>
      <c r="AC52" s="363"/>
      <c r="AD52" s="363"/>
      <c r="AE52" s="329"/>
    </row>
    <row r="53" spans="3:31" ht="16.2" customHeight="1">
      <c r="C53" s="329"/>
      <c r="D53" s="350"/>
      <c r="E53" s="345"/>
      <c r="F53" s="363"/>
      <c r="G53" s="295"/>
      <c r="H53" s="328"/>
      <c r="I53" s="329"/>
      <c r="J53" s="350"/>
      <c r="K53" s="363"/>
      <c r="L53" s="363"/>
      <c r="M53" s="295"/>
      <c r="N53" s="328"/>
      <c r="O53" s="329"/>
      <c r="P53" s="329"/>
      <c r="Q53" s="363"/>
      <c r="R53" s="363"/>
      <c r="S53" s="295"/>
      <c r="T53" s="328"/>
      <c r="U53" s="329"/>
      <c r="V53" s="329"/>
      <c r="W53" s="363"/>
      <c r="X53" s="363"/>
      <c r="Y53" s="295"/>
      <c r="Z53" s="328"/>
      <c r="AA53" s="329"/>
      <c r="AB53" s="329"/>
      <c r="AC53" s="363"/>
      <c r="AD53" s="363"/>
      <c r="AE53" s="329"/>
    </row>
    <row r="54" spans="3:31" ht="16.2" customHeight="1">
      <c r="C54" s="329"/>
      <c r="D54" s="350"/>
      <c r="E54" s="345"/>
      <c r="F54" s="363"/>
      <c r="G54" s="295"/>
      <c r="H54" s="328"/>
      <c r="I54" s="329"/>
      <c r="J54" s="350"/>
      <c r="K54" s="363"/>
      <c r="L54" s="363"/>
      <c r="M54" s="295"/>
      <c r="N54" s="328"/>
      <c r="O54" s="329"/>
      <c r="P54" s="329"/>
      <c r="Q54" s="363"/>
      <c r="R54" s="363"/>
      <c r="S54" s="295"/>
      <c r="T54" s="328"/>
      <c r="U54" s="329"/>
      <c r="V54" s="329"/>
      <c r="W54" s="363"/>
      <c r="X54" s="363"/>
      <c r="Y54" s="295"/>
      <c r="Z54" s="328"/>
      <c r="AA54" s="329"/>
      <c r="AB54" s="329"/>
      <c r="AC54" s="363"/>
      <c r="AD54" s="363"/>
      <c r="AE54" s="329"/>
    </row>
    <row r="55" spans="3:31" ht="16.2" customHeight="1">
      <c r="C55" s="329"/>
      <c r="D55" s="350"/>
      <c r="E55" s="345"/>
      <c r="F55" s="363"/>
      <c r="G55" s="295"/>
      <c r="H55" s="328"/>
      <c r="I55" s="329"/>
      <c r="J55" s="350"/>
      <c r="K55" s="363"/>
      <c r="L55" s="363"/>
      <c r="M55" s="295"/>
      <c r="N55" s="328"/>
      <c r="O55" s="329"/>
      <c r="P55" s="329"/>
      <c r="Q55" s="363"/>
      <c r="R55" s="363"/>
      <c r="S55" s="295"/>
      <c r="T55" s="328"/>
      <c r="U55" s="329"/>
      <c r="V55" s="329"/>
      <c r="W55" s="363"/>
      <c r="X55" s="363"/>
      <c r="Y55" s="295"/>
      <c r="Z55" s="328"/>
      <c r="AA55" s="329"/>
      <c r="AB55" s="329"/>
      <c r="AC55" s="363"/>
      <c r="AD55" s="363"/>
      <c r="AE55" s="329"/>
    </row>
    <row r="56" spans="3:31" ht="16.2" customHeight="1">
      <c r="C56" s="329"/>
      <c r="D56" s="350"/>
      <c r="E56" s="345"/>
      <c r="F56" s="363"/>
      <c r="G56" s="295"/>
      <c r="H56" s="328"/>
      <c r="I56" s="329"/>
      <c r="J56" s="350"/>
      <c r="K56" s="363"/>
      <c r="L56" s="363"/>
      <c r="M56" s="295"/>
      <c r="N56" s="328"/>
      <c r="O56" s="329"/>
      <c r="P56" s="329"/>
      <c r="Q56" s="363"/>
      <c r="R56" s="363"/>
      <c r="S56" s="295"/>
      <c r="T56" s="328"/>
      <c r="U56" s="329"/>
      <c r="V56" s="329"/>
      <c r="W56" s="363"/>
      <c r="X56" s="363"/>
      <c r="Y56" s="295"/>
      <c r="Z56" s="328"/>
      <c r="AA56" s="329"/>
      <c r="AB56" s="329"/>
      <c r="AC56" s="363"/>
      <c r="AD56" s="363"/>
      <c r="AE56" s="329"/>
    </row>
    <row r="57" spans="3:31" ht="16.2" customHeight="1">
      <c r="C57" s="329"/>
      <c r="D57" s="350"/>
      <c r="E57" s="345"/>
      <c r="F57" s="363"/>
      <c r="G57" s="295"/>
      <c r="H57" s="328"/>
      <c r="I57" s="329"/>
      <c r="J57" s="350"/>
      <c r="K57" s="363"/>
      <c r="L57" s="363"/>
      <c r="M57" s="295"/>
      <c r="N57" s="328"/>
      <c r="O57" s="329"/>
      <c r="P57" s="329"/>
      <c r="Q57" s="363"/>
      <c r="R57" s="363"/>
      <c r="S57" s="295"/>
      <c r="T57" s="328"/>
      <c r="U57" s="329"/>
      <c r="V57" s="329"/>
      <c r="W57" s="363"/>
      <c r="X57" s="363"/>
      <c r="Y57" s="295"/>
      <c r="Z57" s="328"/>
      <c r="AA57" s="329"/>
      <c r="AB57" s="329"/>
      <c r="AC57" s="363"/>
      <c r="AD57" s="363"/>
      <c r="AE57" s="329"/>
    </row>
    <row r="58" spans="3:31" ht="16.2" customHeight="1">
      <c r="C58" s="329"/>
      <c r="D58" s="350"/>
      <c r="E58" s="345"/>
      <c r="F58" s="363"/>
      <c r="G58" s="295"/>
      <c r="H58" s="328"/>
      <c r="I58" s="329"/>
      <c r="J58" s="350"/>
      <c r="K58" s="363"/>
      <c r="L58" s="363"/>
      <c r="M58" s="295"/>
      <c r="N58" s="328"/>
      <c r="O58" s="329"/>
      <c r="P58" s="329"/>
      <c r="Q58" s="363"/>
      <c r="R58" s="363"/>
      <c r="S58" s="295"/>
      <c r="T58" s="328"/>
      <c r="U58" s="329"/>
      <c r="V58" s="329"/>
      <c r="W58" s="363"/>
      <c r="X58" s="363"/>
      <c r="Y58" s="295"/>
      <c r="Z58" s="328"/>
      <c r="AA58" s="329"/>
      <c r="AB58" s="329"/>
      <c r="AC58" s="363"/>
      <c r="AD58" s="363"/>
      <c r="AE58" s="329"/>
    </row>
    <row r="59" spans="3:31" ht="16.2" customHeight="1">
      <c r="C59" s="329"/>
      <c r="D59" s="350"/>
      <c r="E59" s="345"/>
      <c r="F59" s="363"/>
      <c r="G59" s="295"/>
      <c r="H59" s="328"/>
      <c r="I59" s="329"/>
      <c r="J59" s="350"/>
      <c r="K59" s="363"/>
      <c r="L59" s="363"/>
      <c r="M59" s="295"/>
      <c r="N59" s="328"/>
      <c r="O59" s="329"/>
      <c r="P59" s="329"/>
      <c r="Q59" s="363"/>
      <c r="R59" s="363"/>
      <c r="S59" s="295"/>
      <c r="T59" s="328"/>
      <c r="U59" s="329"/>
      <c r="V59" s="329"/>
      <c r="W59" s="363"/>
      <c r="X59" s="363"/>
      <c r="Y59" s="295"/>
      <c r="Z59" s="328"/>
      <c r="AA59" s="329"/>
      <c r="AB59" s="329"/>
      <c r="AC59" s="363"/>
      <c r="AD59" s="363"/>
      <c r="AE59" s="329"/>
    </row>
    <row r="60" spans="3:31" ht="16.2" customHeight="1">
      <c r="C60" s="329"/>
      <c r="D60" s="350"/>
      <c r="E60" s="345"/>
      <c r="F60" s="363"/>
      <c r="G60" s="295"/>
      <c r="H60" s="328"/>
      <c r="I60" s="329"/>
      <c r="J60" s="350"/>
      <c r="K60" s="363"/>
      <c r="L60" s="363"/>
      <c r="M60" s="295"/>
      <c r="N60" s="328"/>
      <c r="O60" s="329"/>
      <c r="P60" s="329"/>
      <c r="Q60" s="363"/>
      <c r="R60" s="363"/>
      <c r="S60" s="295"/>
      <c r="T60" s="328"/>
      <c r="U60" s="329"/>
      <c r="V60" s="329"/>
      <c r="W60" s="363"/>
      <c r="X60" s="363"/>
      <c r="Y60" s="295"/>
      <c r="Z60" s="328"/>
      <c r="AA60" s="329"/>
      <c r="AB60" s="329"/>
      <c r="AC60" s="363"/>
      <c r="AD60" s="363"/>
      <c r="AE60" s="329"/>
    </row>
    <row r="61" spans="3:31" ht="16.2" customHeight="1">
      <c r="C61" s="329"/>
      <c r="D61" s="350"/>
      <c r="E61" s="345"/>
      <c r="F61" s="363"/>
      <c r="G61" s="295"/>
      <c r="H61" s="328"/>
      <c r="I61" s="329"/>
      <c r="J61" s="350"/>
      <c r="K61" s="363"/>
      <c r="L61" s="363"/>
      <c r="M61" s="295"/>
      <c r="N61" s="328"/>
      <c r="O61" s="329"/>
      <c r="P61" s="329"/>
      <c r="Q61" s="363"/>
      <c r="R61" s="363"/>
      <c r="S61" s="295"/>
      <c r="T61" s="328"/>
      <c r="U61" s="329"/>
      <c r="V61" s="329"/>
      <c r="W61" s="363"/>
      <c r="X61" s="363"/>
      <c r="Y61" s="295"/>
      <c r="Z61" s="328"/>
      <c r="AA61" s="329"/>
      <c r="AB61" s="329"/>
      <c r="AC61" s="363"/>
      <c r="AD61" s="363"/>
      <c r="AE61" s="329"/>
    </row>
    <row r="62" spans="3:31" ht="16.2" customHeight="1">
      <c r="C62" s="329"/>
      <c r="D62" s="350"/>
      <c r="E62" s="345"/>
      <c r="F62" s="363"/>
      <c r="G62" s="295"/>
      <c r="H62" s="328"/>
      <c r="I62" s="329"/>
      <c r="J62" s="350"/>
      <c r="K62" s="363"/>
      <c r="L62" s="363"/>
      <c r="M62" s="295"/>
      <c r="N62" s="328"/>
      <c r="O62" s="329"/>
      <c r="P62" s="329"/>
      <c r="Q62" s="363"/>
      <c r="R62" s="363"/>
      <c r="S62" s="295"/>
      <c r="T62" s="328"/>
      <c r="U62" s="329"/>
      <c r="V62" s="329"/>
      <c r="W62" s="363"/>
      <c r="X62" s="363"/>
      <c r="Y62" s="295"/>
      <c r="Z62" s="328"/>
      <c r="AA62" s="329"/>
      <c r="AB62" s="329"/>
      <c r="AC62" s="363"/>
      <c r="AD62" s="363"/>
      <c r="AE62" s="329"/>
    </row>
    <row r="63" spans="3:31" ht="16.2" customHeight="1">
      <c r="C63" s="329"/>
      <c r="D63" s="350"/>
      <c r="E63" s="345"/>
      <c r="F63" s="363"/>
      <c r="G63" s="295"/>
      <c r="H63" s="328"/>
      <c r="I63" s="329"/>
      <c r="J63" s="350"/>
      <c r="K63" s="363"/>
      <c r="L63" s="363"/>
      <c r="M63" s="295"/>
      <c r="N63" s="328"/>
      <c r="O63" s="329"/>
      <c r="P63" s="329"/>
      <c r="Q63" s="363"/>
      <c r="R63" s="363"/>
      <c r="S63" s="295"/>
      <c r="T63" s="328"/>
      <c r="U63" s="329"/>
      <c r="V63" s="329"/>
      <c r="W63" s="363"/>
      <c r="X63" s="363"/>
      <c r="Y63" s="295"/>
      <c r="Z63" s="328"/>
      <c r="AA63" s="329"/>
      <c r="AB63" s="329"/>
      <c r="AC63" s="363"/>
      <c r="AD63" s="363"/>
      <c r="AE63" s="329"/>
    </row>
    <row r="64" spans="3:31" ht="16.2" customHeight="1">
      <c r="C64" s="329"/>
      <c r="D64" s="350"/>
      <c r="E64" s="345"/>
      <c r="F64" s="363"/>
      <c r="G64" s="295"/>
      <c r="H64" s="328"/>
      <c r="I64" s="329"/>
      <c r="J64" s="350"/>
      <c r="K64" s="363"/>
      <c r="L64" s="363"/>
      <c r="M64" s="295"/>
      <c r="N64" s="328"/>
      <c r="O64" s="329"/>
      <c r="P64" s="329"/>
      <c r="Q64" s="363"/>
      <c r="R64" s="363"/>
      <c r="S64" s="295"/>
      <c r="T64" s="328"/>
      <c r="U64" s="329"/>
      <c r="V64" s="329"/>
      <c r="W64" s="363"/>
      <c r="X64" s="363"/>
      <c r="Y64" s="295"/>
      <c r="Z64" s="328"/>
      <c r="AA64" s="329"/>
      <c r="AB64" s="329"/>
      <c r="AC64" s="363"/>
      <c r="AD64" s="363"/>
      <c r="AE64" s="329"/>
    </row>
    <row r="65" spans="3:31" ht="16.2" customHeight="1">
      <c r="C65" s="329"/>
      <c r="D65" s="350"/>
      <c r="E65" s="345"/>
      <c r="F65" s="363"/>
      <c r="G65" s="295"/>
      <c r="H65" s="328"/>
      <c r="I65" s="329"/>
      <c r="J65" s="350"/>
      <c r="K65" s="363"/>
      <c r="L65" s="363"/>
      <c r="M65" s="295"/>
      <c r="N65" s="328"/>
      <c r="O65" s="329"/>
      <c r="P65" s="329"/>
      <c r="Q65" s="363"/>
      <c r="R65" s="363"/>
      <c r="S65" s="295"/>
      <c r="T65" s="328"/>
      <c r="U65" s="329"/>
      <c r="V65" s="329"/>
      <c r="W65" s="363"/>
      <c r="X65" s="363"/>
      <c r="Y65" s="295"/>
      <c r="Z65" s="328"/>
      <c r="AA65" s="329"/>
      <c r="AB65" s="329"/>
      <c r="AC65" s="363"/>
      <c r="AD65" s="363"/>
      <c r="AE65" s="329"/>
    </row>
    <row r="66" spans="3:31" ht="16.2" customHeight="1">
      <c r="C66" s="329"/>
      <c r="D66" s="350"/>
      <c r="E66" s="345"/>
      <c r="F66" s="363"/>
      <c r="G66" s="295"/>
      <c r="H66" s="328"/>
      <c r="I66" s="329"/>
      <c r="J66" s="350"/>
      <c r="K66" s="363"/>
      <c r="L66" s="363"/>
      <c r="M66" s="295"/>
      <c r="N66" s="328"/>
      <c r="O66" s="329"/>
      <c r="P66" s="329"/>
      <c r="Q66" s="363"/>
      <c r="R66" s="363"/>
      <c r="S66" s="295"/>
      <c r="T66" s="328"/>
      <c r="U66" s="329"/>
      <c r="V66" s="329"/>
      <c r="W66" s="363"/>
      <c r="X66" s="363"/>
      <c r="Y66" s="295"/>
      <c r="Z66" s="328"/>
      <c r="AA66" s="329"/>
      <c r="AB66" s="329"/>
      <c r="AC66" s="363"/>
      <c r="AD66" s="363"/>
      <c r="AE66" s="329"/>
    </row>
    <row r="67" spans="3:31" ht="16.2" customHeight="1">
      <c r="C67" s="329"/>
      <c r="D67" s="350"/>
      <c r="E67" s="345"/>
      <c r="F67" s="363"/>
      <c r="G67" s="295"/>
      <c r="H67" s="328"/>
      <c r="I67" s="329"/>
      <c r="J67" s="350"/>
      <c r="K67" s="363"/>
      <c r="L67" s="363"/>
      <c r="M67" s="295"/>
      <c r="N67" s="328"/>
      <c r="O67" s="329"/>
      <c r="P67" s="329"/>
      <c r="Q67" s="363"/>
      <c r="R67" s="363"/>
      <c r="S67" s="295"/>
      <c r="T67" s="328"/>
      <c r="U67" s="329"/>
      <c r="V67" s="329"/>
      <c r="W67" s="363"/>
      <c r="X67" s="363"/>
      <c r="Y67" s="295"/>
      <c r="Z67" s="328"/>
      <c r="AA67" s="329"/>
      <c r="AB67" s="329"/>
      <c r="AC67" s="363"/>
      <c r="AD67" s="363"/>
      <c r="AE67" s="329"/>
    </row>
    <row r="68" spans="3:31" ht="16.2" customHeight="1">
      <c r="C68" s="329"/>
      <c r="D68" s="350"/>
      <c r="E68" s="345"/>
      <c r="F68" s="363"/>
      <c r="G68" s="295"/>
      <c r="H68" s="328"/>
      <c r="I68" s="329"/>
      <c r="J68" s="350"/>
      <c r="K68" s="363"/>
      <c r="L68" s="363"/>
      <c r="M68" s="295"/>
      <c r="N68" s="328"/>
      <c r="O68" s="329"/>
      <c r="P68" s="329"/>
      <c r="Q68" s="363"/>
      <c r="R68" s="363"/>
      <c r="S68" s="295"/>
      <c r="T68" s="328"/>
      <c r="U68" s="329"/>
      <c r="V68" s="329"/>
      <c r="W68" s="363"/>
      <c r="X68" s="363"/>
      <c r="Y68" s="295"/>
      <c r="Z68" s="328"/>
      <c r="AA68" s="329"/>
      <c r="AB68" s="329"/>
      <c r="AC68" s="363"/>
      <c r="AD68" s="363"/>
      <c r="AE68" s="329"/>
    </row>
    <row r="69" spans="3:31" ht="16.2" customHeight="1">
      <c r="C69" s="329"/>
      <c r="D69" s="350"/>
      <c r="E69" s="345"/>
      <c r="F69" s="363"/>
      <c r="G69" s="295"/>
      <c r="H69" s="328"/>
      <c r="I69" s="329"/>
      <c r="J69" s="350"/>
      <c r="K69" s="363"/>
      <c r="L69" s="363"/>
      <c r="M69" s="295"/>
      <c r="N69" s="328"/>
      <c r="O69" s="329"/>
      <c r="P69" s="329"/>
      <c r="Q69" s="363"/>
      <c r="R69" s="363"/>
      <c r="S69" s="295"/>
      <c r="T69" s="328"/>
      <c r="U69" s="329"/>
      <c r="V69" s="329"/>
      <c r="W69" s="363"/>
      <c r="X69" s="363"/>
      <c r="Y69" s="295"/>
      <c r="Z69" s="328"/>
      <c r="AA69" s="329"/>
      <c r="AB69" s="329"/>
      <c r="AC69" s="363"/>
      <c r="AD69" s="363"/>
      <c r="AE69" s="329"/>
    </row>
    <row r="70" spans="3:31" ht="16.2" customHeight="1">
      <c r="C70" s="329"/>
      <c r="D70" s="350"/>
      <c r="E70" s="345"/>
      <c r="F70" s="363"/>
      <c r="G70" s="295"/>
      <c r="H70" s="328"/>
      <c r="I70" s="329"/>
      <c r="J70" s="350"/>
      <c r="K70" s="363"/>
      <c r="L70" s="363"/>
      <c r="M70" s="295"/>
      <c r="N70" s="328"/>
      <c r="O70" s="329"/>
      <c r="P70" s="329"/>
      <c r="Q70" s="363"/>
      <c r="R70" s="363"/>
      <c r="S70" s="295"/>
      <c r="T70" s="328"/>
      <c r="U70" s="329"/>
      <c r="V70" s="329"/>
      <c r="W70" s="363"/>
      <c r="X70" s="363"/>
      <c r="Y70" s="295"/>
      <c r="Z70" s="328"/>
      <c r="AA70" s="329"/>
      <c r="AB70" s="329"/>
      <c r="AC70" s="363"/>
      <c r="AD70" s="363"/>
      <c r="AE70" s="329"/>
    </row>
    <row r="71" spans="3:31" ht="16.2" customHeight="1">
      <c r="C71" s="329"/>
      <c r="D71" s="350"/>
      <c r="E71" s="345"/>
      <c r="F71" s="363"/>
      <c r="G71" s="295"/>
      <c r="H71" s="328"/>
      <c r="I71" s="329"/>
      <c r="J71" s="350"/>
      <c r="K71" s="363"/>
      <c r="L71" s="363"/>
      <c r="M71" s="295"/>
      <c r="N71" s="328"/>
      <c r="O71" s="329"/>
      <c r="P71" s="329"/>
      <c r="Q71" s="363"/>
      <c r="R71" s="363"/>
      <c r="S71" s="295"/>
      <c r="T71" s="328"/>
      <c r="U71" s="329"/>
      <c r="V71" s="329"/>
      <c r="W71" s="363"/>
      <c r="X71" s="363"/>
      <c r="Y71" s="295"/>
      <c r="Z71" s="328"/>
      <c r="AA71" s="329"/>
      <c r="AB71" s="329"/>
      <c r="AC71" s="363"/>
      <c r="AD71" s="363"/>
      <c r="AE71" s="329"/>
    </row>
    <row r="72" spans="3:31" ht="16.2" customHeight="1">
      <c r="C72" s="329"/>
      <c r="D72" s="350"/>
      <c r="E72" s="345"/>
      <c r="F72" s="363"/>
      <c r="G72" s="295"/>
      <c r="H72" s="328"/>
      <c r="I72" s="329"/>
      <c r="J72" s="350"/>
      <c r="K72" s="363"/>
      <c r="L72" s="363"/>
      <c r="M72" s="295"/>
      <c r="N72" s="328"/>
      <c r="O72" s="329"/>
      <c r="P72" s="329"/>
      <c r="Q72" s="363"/>
      <c r="R72" s="363"/>
      <c r="S72" s="295"/>
      <c r="T72" s="328"/>
      <c r="U72" s="329"/>
      <c r="V72" s="329"/>
      <c r="W72" s="363"/>
      <c r="X72" s="363"/>
      <c r="Y72" s="295"/>
      <c r="Z72" s="328"/>
      <c r="AA72" s="329"/>
      <c r="AB72" s="329"/>
      <c r="AC72" s="363"/>
      <c r="AD72" s="363"/>
      <c r="AE72" s="329"/>
    </row>
    <row r="73" spans="3:31" ht="16.2" customHeight="1">
      <c r="C73" s="329"/>
      <c r="D73" s="350"/>
      <c r="E73" s="345"/>
      <c r="F73" s="363"/>
      <c r="G73" s="295"/>
      <c r="H73" s="328"/>
      <c r="I73" s="329"/>
      <c r="J73" s="350"/>
      <c r="K73" s="363"/>
      <c r="L73" s="363"/>
      <c r="M73" s="295"/>
      <c r="N73" s="328"/>
      <c r="O73" s="329"/>
      <c r="P73" s="329"/>
      <c r="Q73" s="363"/>
      <c r="R73" s="363"/>
      <c r="S73" s="295"/>
      <c r="T73" s="328"/>
      <c r="U73" s="329"/>
      <c r="V73" s="329"/>
      <c r="W73" s="363"/>
      <c r="X73" s="363"/>
      <c r="Y73" s="295"/>
      <c r="Z73" s="328"/>
      <c r="AA73" s="329"/>
      <c r="AB73" s="329"/>
      <c r="AC73" s="363"/>
      <c r="AD73" s="363"/>
      <c r="AE73" s="329"/>
    </row>
    <row r="74" spans="3:31" ht="16.2" customHeight="1">
      <c r="C74" s="329"/>
      <c r="D74" s="350"/>
      <c r="E74" s="345"/>
      <c r="F74" s="363"/>
      <c r="G74" s="295"/>
      <c r="H74" s="328"/>
      <c r="I74" s="329"/>
      <c r="J74" s="350"/>
      <c r="K74" s="363"/>
      <c r="L74" s="363"/>
      <c r="M74" s="295"/>
      <c r="N74" s="328"/>
      <c r="O74" s="329"/>
      <c r="P74" s="329"/>
      <c r="Q74" s="363"/>
      <c r="R74" s="363"/>
      <c r="S74" s="295"/>
      <c r="T74" s="328"/>
      <c r="U74" s="329"/>
      <c r="V74" s="329"/>
      <c r="W74" s="363"/>
      <c r="X74" s="363"/>
      <c r="Y74" s="295"/>
      <c r="Z74" s="328"/>
      <c r="AA74" s="329"/>
      <c r="AB74" s="329"/>
      <c r="AC74" s="363"/>
      <c r="AD74" s="363"/>
      <c r="AE74" s="329"/>
    </row>
    <row r="75" spans="3:31" ht="16.2" customHeight="1">
      <c r="C75" s="329"/>
      <c r="D75" s="350"/>
      <c r="E75" s="345"/>
      <c r="F75" s="363"/>
      <c r="G75" s="295"/>
      <c r="H75" s="328"/>
      <c r="I75" s="329"/>
      <c r="J75" s="350"/>
      <c r="K75" s="363"/>
      <c r="L75" s="363"/>
      <c r="M75" s="295"/>
      <c r="N75" s="328"/>
      <c r="O75" s="329"/>
      <c r="P75" s="329"/>
      <c r="Q75" s="363"/>
      <c r="R75" s="363"/>
      <c r="S75" s="295"/>
      <c r="T75" s="328"/>
      <c r="U75" s="329"/>
      <c r="V75" s="329"/>
      <c r="W75" s="363"/>
      <c r="X75" s="363"/>
      <c r="Y75" s="295"/>
      <c r="Z75" s="328"/>
      <c r="AA75" s="329"/>
      <c r="AB75" s="329"/>
      <c r="AC75" s="363"/>
      <c r="AD75" s="363"/>
      <c r="AE75" s="329"/>
    </row>
    <row r="76" spans="3:31" ht="16.2" customHeight="1">
      <c r="C76" s="329"/>
      <c r="D76" s="350"/>
      <c r="E76" s="345"/>
      <c r="F76" s="363"/>
      <c r="G76" s="295"/>
      <c r="H76" s="328"/>
      <c r="I76" s="329"/>
      <c r="J76" s="350"/>
      <c r="K76" s="363"/>
      <c r="L76" s="363"/>
      <c r="M76" s="295"/>
      <c r="N76" s="328"/>
      <c r="O76" s="329"/>
      <c r="P76" s="329"/>
      <c r="Q76" s="363"/>
      <c r="R76" s="363"/>
      <c r="S76" s="295"/>
      <c r="T76" s="328"/>
      <c r="U76" s="329"/>
      <c r="V76" s="329"/>
      <c r="W76" s="363"/>
      <c r="X76" s="363"/>
      <c r="Y76" s="295"/>
      <c r="Z76" s="328"/>
      <c r="AA76" s="329"/>
      <c r="AB76" s="329"/>
      <c r="AC76" s="363"/>
      <c r="AD76" s="363"/>
      <c r="AE76" s="329"/>
    </row>
    <row r="77" spans="3:31" ht="16.2" customHeight="1">
      <c r="C77" s="329"/>
      <c r="D77" s="350"/>
      <c r="E77" s="345"/>
      <c r="F77" s="363"/>
      <c r="G77" s="295"/>
      <c r="H77" s="328"/>
      <c r="I77" s="329"/>
      <c r="J77" s="350"/>
      <c r="K77" s="363"/>
      <c r="L77" s="363"/>
      <c r="M77" s="295"/>
      <c r="N77" s="328"/>
      <c r="O77" s="329"/>
      <c r="P77" s="329"/>
      <c r="Q77" s="363"/>
      <c r="R77" s="363"/>
      <c r="S77" s="295"/>
      <c r="T77" s="328"/>
      <c r="U77" s="329"/>
      <c r="V77" s="329"/>
      <c r="W77" s="363"/>
      <c r="X77" s="363"/>
      <c r="Y77" s="295"/>
      <c r="Z77" s="328"/>
      <c r="AA77" s="329"/>
      <c r="AB77" s="329"/>
      <c r="AC77" s="363"/>
      <c r="AD77" s="363"/>
      <c r="AE77" s="329"/>
    </row>
    <row r="78" spans="3:31" ht="16.2" customHeight="1">
      <c r="C78" s="329"/>
      <c r="D78" s="350"/>
      <c r="E78" s="345"/>
      <c r="F78" s="363"/>
      <c r="G78" s="295"/>
      <c r="H78" s="328"/>
      <c r="I78" s="329"/>
      <c r="J78" s="350"/>
      <c r="K78" s="363"/>
      <c r="L78" s="363"/>
      <c r="M78" s="295"/>
      <c r="N78" s="328"/>
      <c r="O78" s="329"/>
      <c r="P78" s="329"/>
      <c r="Q78" s="363"/>
      <c r="R78" s="363"/>
      <c r="S78" s="295"/>
      <c r="T78" s="328"/>
      <c r="U78" s="329"/>
      <c r="V78" s="329"/>
      <c r="W78" s="363"/>
      <c r="X78" s="363"/>
      <c r="Y78" s="295"/>
      <c r="Z78" s="328"/>
      <c r="AA78" s="329"/>
      <c r="AB78" s="329"/>
      <c r="AC78" s="363"/>
      <c r="AD78" s="363"/>
      <c r="AE78" s="329"/>
    </row>
    <row r="79" spans="3:31" ht="16.2" customHeight="1">
      <c r="C79" s="329"/>
      <c r="D79" s="350"/>
      <c r="E79" s="345"/>
      <c r="F79" s="363"/>
      <c r="G79" s="295"/>
      <c r="H79" s="328"/>
      <c r="I79" s="329"/>
      <c r="J79" s="350"/>
      <c r="K79" s="363"/>
      <c r="L79" s="363"/>
      <c r="M79" s="295"/>
      <c r="N79" s="328"/>
      <c r="O79" s="329"/>
      <c r="P79" s="329"/>
      <c r="Q79" s="363"/>
      <c r="R79" s="363"/>
      <c r="S79" s="295"/>
      <c r="T79" s="328"/>
      <c r="U79" s="329"/>
      <c r="V79" s="329"/>
      <c r="W79" s="363"/>
      <c r="X79" s="363"/>
      <c r="Y79" s="295"/>
      <c r="Z79" s="328"/>
      <c r="AA79" s="329"/>
      <c r="AB79" s="329"/>
      <c r="AC79" s="363"/>
      <c r="AD79" s="363"/>
      <c r="AE79" s="329"/>
    </row>
    <row r="80" spans="3:31" ht="16.2" customHeight="1">
      <c r="C80" s="329"/>
      <c r="D80" s="350"/>
      <c r="E80" s="345"/>
      <c r="F80" s="363"/>
      <c r="G80" s="295"/>
      <c r="H80" s="328"/>
      <c r="I80" s="329"/>
      <c r="J80" s="350"/>
      <c r="K80" s="363"/>
      <c r="L80" s="363"/>
      <c r="M80" s="295"/>
      <c r="N80" s="328"/>
      <c r="O80" s="329"/>
      <c r="P80" s="329"/>
      <c r="Q80" s="363"/>
      <c r="R80" s="363"/>
      <c r="S80" s="295"/>
      <c r="T80" s="328"/>
      <c r="U80" s="329"/>
      <c r="V80" s="329"/>
      <c r="W80" s="363"/>
      <c r="X80" s="363"/>
      <c r="Y80" s="295"/>
      <c r="Z80" s="328"/>
      <c r="AA80" s="329"/>
      <c r="AB80" s="329"/>
      <c r="AC80" s="363"/>
      <c r="AD80" s="363"/>
      <c r="AE80" s="329"/>
    </row>
    <row r="81" spans="3:31" ht="16.2" customHeight="1">
      <c r="C81" s="329"/>
      <c r="D81" s="350"/>
      <c r="E81" s="345"/>
      <c r="F81" s="363"/>
      <c r="G81" s="295"/>
      <c r="H81" s="328"/>
      <c r="I81" s="329"/>
      <c r="J81" s="350"/>
      <c r="K81" s="363"/>
      <c r="L81" s="363"/>
      <c r="M81" s="295"/>
      <c r="N81" s="328"/>
      <c r="O81" s="329"/>
      <c r="P81" s="329"/>
      <c r="Q81" s="363"/>
      <c r="R81" s="363"/>
      <c r="S81" s="295"/>
      <c r="T81" s="328"/>
      <c r="U81" s="329"/>
      <c r="V81" s="329"/>
      <c r="W81" s="363"/>
      <c r="X81" s="363"/>
      <c r="Y81" s="295"/>
      <c r="Z81" s="328"/>
      <c r="AA81" s="329"/>
      <c r="AB81" s="329"/>
      <c r="AC81" s="363"/>
      <c r="AD81" s="363"/>
      <c r="AE81" s="329"/>
    </row>
    <row r="82" spans="3:31" ht="16.2" customHeight="1">
      <c r="C82" s="329"/>
      <c r="D82" s="350"/>
      <c r="E82" s="345"/>
      <c r="F82" s="363"/>
      <c r="G82" s="295"/>
      <c r="H82" s="328"/>
      <c r="I82" s="329"/>
      <c r="J82" s="350"/>
      <c r="K82" s="363"/>
      <c r="L82" s="363"/>
      <c r="M82" s="295"/>
      <c r="N82" s="328"/>
      <c r="O82" s="329"/>
      <c r="P82" s="329"/>
      <c r="Q82" s="363"/>
      <c r="R82" s="363"/>
      <c r="S82" s="295"/>
      <c r="T82" s="328"/>
      <c r="U82" s="329"/>
      <c r="V82" s="329"/>
      <c r="W82" s="363"/>
      <c r="X82" s="363"/>
      <c r="Y82" s="295"/>
      <c r="Z82" s="328"/>
      <c r="AA82" s="329"/>
      <c r="AB82" s="329"/>
      <c r="AC82" s="363"/>
      <c r="AD82" s="363"/>
      <c r="AE82" s="329"/>
    </row>
    <row r="83" spans="3:31" ht="16.2" customHeight="1">
      <c r="C83" s="329"/>
      <c r="D83" s="350"/>
      <c r="E83" s="345"/>
      <c r="F83" s="363"/>
      <c r="G83" s="295"/>
      <c r="H83" s="328"/>
      <c r="I83" s="329"/>
      <c r="J83" s="350"/>
      <c r="K83" s="363"/>
      <c r="L83" s="363"/>
      <c r="M83" s="295"/>
      <c r="N83" s="328"/>
      <c r="O83" s="329"/>
      <c r="P83" s="329"/>
      <c r="Q83" s="363"/>
      <c r="R83" s="363"/>
      <c r="S83" s="295"/>
      <c r="T83" s="328"/>
      <c r="U83" s="329"/>
      <c r="V83" s="329"/>
      <c r="W83" s="363"/>
      <c r="X83" s="363"/>
      <c r="Y83" s="295"/>
      <c r="Z83" s="328"/>
      <c r="AA83" s="329"/>
      <c r="AB83" s="329"/>
      <c r="AC83" s="363"/>
      <c r="AD83" s="363"/>
      <c r="AE83" s="329"/>
    </row>
    <row r="84" spans="3:31" ht="16.2" customHeight="1">
      <c r="C84" s="329"/>
      <c r="D84" s="350"/>
      <c r="E84" s="345"/>
      <c r="F84" s="363"/>
      <c r="G84" s="295"/>
      <c r="H84" s="328"/>
      <c r="I84" s="329"/>
      <c r="J84" s="350"/>
      <c r="K84" s="363"/>
      <c r="L84" s="363"/>
      <c r="M84" s="295"/>
      <c r="N84" s="328"/>
      <c r="O84" s="329"/>
      <c r="P84" s="329"/>
      <c r="Q84" s="363"/>
      <c r="R84" s="363"/>
      <c r="S84" s="295"/>
      <c r="T84" s="328"/>
      <c r="U84" s="329"/>
      <c r="V84" s="329"/>
      <c r="W84" s="363"/>
      <c r="X84" s="363"/>
      <c r="Y84" s="295"/>
      <c r="Z84" s="328"/>
      <c r="AA84" s="329"/>
      <c r="AB84" s="329"/>
      <c r="AC84" s="363"/>
      <c r="AD84" s="363"/>
      <c r="AE84" s="329"/>
    </row>
    <row r="85" spans="3:31" ht="16.2" customHeight="1">
      <c r="C85" s="329"/>
      <c r="D85" s="350"/>
      <c r="E85" s="345"/>
      <c r="F85" s="363"/>
      <c r="G85" s="295"/>
      <c r="H85" s="328"/>
      <c r="I85" s="329"/>
      <c r="J85" s="350"/>
      <c r="K85" s="363"/>
      <c r="L85" s="363"/>
      <c r="M85" s="295"/>
      <c r="N85" s="328"/>
      <c r="O85" s="329"/>
      <c r="P85" s="329"/>
      <c r="Q85" s="363"/>
      <c r="R85" s="363"/>
      <c r="S85" s="295"/>
      <c r="T85" s="328"/>
      <c r="U85" s="329"/>
      <c r="V85" s="329"/>
      <c r="W85" s="363"/>
      <c r="X85" s="363"/>
      <c r="Y85" s="295"/>
      <c r="Z85" s="328"/>
      <c r="AA85" s="329"/>
      <c r="AB85" s="329"/>
      <c r="AC85" s="363"/>
      <c r="AD85" s="363"/>
      <c r="AE85" s="329"/>
    </row>
    <row r="86" spans="3:31" ht="16.2" customHeight="1">
      <c r="C86" s="329"/>
      <c r="D86" s="350"/>
      <c r="E86" s="345"/>
      <c r="F86" s="363"/>
      <c r="G86" s="295"/>
      <c r="H86" s="328"/>
      <c r="I86" s="329"/>
      <c r="J86" s="350"/>
      <c r="K86" s="363"/>
      <c r="L86" s="363"/>
      <c r="M86" s="295"/>
      <c r="N86" s="328"/>
      <c r="O86" s="329"/>
      <c r="P86" s="329"/>
      <c r="Q86" s="363"/>
      <c r="R86" s="363"/>
      <c r="S86" s="295"/>
      <c r="T86" s="328"/>
      <c r="U86" s="329"/>
      <c r="V86" s="329"/>
      <c r="W86" s="363"/>
      <c r="X86" s="363"/>
      <c r="Y86" s="295"/>
      <c r="Z86" s="328"/>
      <c r="AA86" s="329"/>
      <c r="AB86" s="329"/>
      <c r="AC86" s="363"/>
      <c r="AD86" s="363"/>
      <c r="AE86" s="329"/>
    </row>
    <row r="87" spans="3:31" ht="16.2" customHeight="1">
      <c r="C87" s="329"/>
      <c r="D87" s="350"/>
      <c r="E87" s="345"/>
      <c r="F87" s="363"/>
      <c r="G87" s="295"/>
      <c r="H87" s="328"/>
      <c r="I87" s="329"/>
      <c r="J87" s="350"/>
      <c r="K87" s="363"/>
      <c r="L87" s="363"/>
      <c r="M87" s="295"/>
      <c r="N87" s="328"/>
      <c r="O87" s="329"/>
      <c r="P87" s="329"/>
      <c r="Q87" s="363"/>
      <c r="R87" s="363"/>
      <c r="S87" s="295"/>
      <c r="T87" s="328"/>
      <c r="U87" s="329"/>
      <c r="V87" s="329"/>
      <c r="W87" s="363"/>
      <c r="X87" s="363"/>
      <c r="Y87" s="295"/>
      <c r="Z87" s="328"/>
      <c r="AA87" s="329"/>
      <c r="AB87" s="329"/>
      <c r="AC87" s="363"/>
      <c r="AD87" s="363"/>
      <c r="AE87" s="329"/>
    </row>
    <row r="88" spans="3:31" ht="16.2" customHeight="1">
      <c r="C88" s="329"/>
      <c r="D88" s="350"/>
      <c r="E88" s="345"/>
      <c r="F88" s="363"/>
      <c r="G88" s="295"/>
      <c r="H88" s="328"/>
      <c r="I88" s="329"/>
      <c r="J88" s="350"/>
      <c r="K88" s="363"/>
      <c r="L88" s="363"/>
      <c r="M88" s="295"/>
      <c r="N88" s="328"/>
      <c r="O88" s="329"/>
      <c r="P88" s="329"/>
      <c r="Q88" s="363"/>
      <c r="R88" s="363"/>
      <c r="S88" s="295"/>
      <c r="T88" s="328"/>
      <c r="U88" s="329"/>
      <c r="V88" s="329"/>
      <c r="W88" s="363"/>
      <c r="X88" s="363"/>
      <c r="Y88" s="295"/>
      <c r="Z88" s="328"/>
      <c r="AA88" s="329"/>
      <c r="AB88" s="329"/>
      <c r="AC88" s="363"/>
      <c r="AD88" s="363"/>
      <c r="AE88" s="329"/>
    </row>
    <row r="89" spans="3:31" ht="16.2" customHeight="1">
      <c r="C89" s="329"/>
      <c r="D89" s="350"/>
      <c r="E89" s="345"/>
      <c r="F89" s="363"/>
      <c r="G89" s="295"/>
      <c r="H89" s="328"/>
      <c r="I89" s="329"/>
      <c r="J89" s="350"/>
      <c r="K89" s="363"/>
      <c r="L89" s="363"/>
      <c r="M89" s="295"/>
      <c r="N89" s="328"/>
      <c r="O89" s="329"/>
      <c r="P89" s="329"/>
      <c r="Q89" s="363"/>
      <c r="R89" s="363"/>
      <c r="S89" s="295"/>
      <c r="T89" s="328"/>
      <c r="U89" s="329"/>
      <c r="V89" s="329"/>
      <c r="W89" s="363"/>
      <c r="X89" s="363"/>
      <c r="Y89" s="295"/>
      <c r="Z89" s="328"/>
      <c r="AA89" s="329"/>
      <c r="AB89" s="329"/>
      <c r="AC89" s="363"/>
      <c r="AD89" s="363"/>
      <c r="AE89" s="329"/>
    </row>
    <row r="90" spans="3:31" ht="16.2" customHeight="1">
      <c r="C90" s="329"/>
      <c r="D90" s="350"/>
      <c r="E90" s="345"/>
      <c r="F90" s="363"/>
      <c r="G90" s="295"/>
      <c r="H90" s="328"/>
      <c r="I90" s="329"/>
      <c r="J90" s="350"/>
      <c r="K90" s="363"/>
      <c r="L90" s="363"/>
      <c r="M90" s="295"/>
      <c r="N90" s="328"/>
      <c r="O90" s="329"/>
      <c r="P90" s="329"/>
      <c r="Q90" s="363"/>
      <c r="R90" s="363"/>
      <c r="S90" s="295"/>
      <c r="T90" s="328"/>
      <c r="U90" s="329"/>
      <c r="V90" s="329"/>
      <c r="W90" s="363"/>
      <c r="X90" s="363"/>
      <c r="Y90" s="295"/>
      <c r="Z90" s="328"/>
      <c r="AA90" s="329"/>
      <c r="AB90" s="329"/>
      <c r="AC90" s="363"/>
      <c r="AD90" s="363"/>
      <c r="AE90" s="329"/>
    </row>
    <row r="91" spans="3:31" ht="16.2" customHeight="1">
      <c r="C91" s="329"/>
      <c r="D91" s="350"/>
      <c r="E91" s="345"/>
      <c r="F91" s="363"/>
      <c r="G91" s="295"/>
      <c r="H91" s="328"/>
      <c r="I91" s="329"/>
      <c r="J91" s="350"/>
      <c r="K91" s="363"/>
      <c r="L91" s="363"/>
      <c r="M91" s="295"/>
      <c r="N91" s="328"/>
      <c r="O91" s="329"/>
      <c r="P91" s="329"/>
      <c r="Q91" s="363"/>
      <c r="R91" s="363"/>
      <c r="S91" s="295"/>
      <c r="T91" s="328"/>
      <c r="U91" s="329"/>
      <c r="V91" s="329"/>
      <c r="W91" s="363"/>
      <c r="X91" s="363"/>
      <c r="Y91" s="295"/>
      <c r="Z91" s="328"/>
      <c r="AA91" s="329"/>
      <c r="AB91" s="329"/>
      <c r="AC91" s="363"/>
      <c r="AD91" s="363"/>
      <c r="AE91" s="329"/>
    </row>
    <row r="92" spans="3:31" ht="16.2" customHeight="1">
      <c r="C92" s="329"/>
      <c r="D92" s="350"/>
      <c r="E92" s="345"/>
      <c r="F92" s="363"/>
      <c r="G92" s="295"/>
      <c r="H92" s="328"/>
      <c r="I92" s="329"/>
      <c r="J92" s="350"/>
      <c r="K92" s="363"/>
      <c r="L92" s="363"/>
      <c r="M92" s="295"/>
      <c r="N92" s="328"/>
      <c r="O92" s="329"/>
      <c r="P92" s="329"/>
      <c r="Q92" s="363"/>
      <c r="R92" s="363"/>
      <c r="S92" s="295"/>
      <c r="T92" s="328"/>
      <c r="U92" s="329"/>
      <c r="V92" s="329"/>
      <c r="W92" s="363"/>
      <c r="X92" s="363"/>
      <c r="Y92" s="295"/>
      <c r="Z92" s="328"/>
      <c r="AA92" s="329"/>
      <c r="AB92" s="329"/>
      <c r="AC92" s="363"/>
      <c r="AD92" s="363"/>
      <c r="AE92" s="329"/>
    </row>
    <row r="93" spans="3:31" ht="16.2" customHeight="1">
      <c r="C93" s="329"/>
      <c r="D93" s="350"/>
      <c r="E93" s="345"/>
      <c r="F93" s="363"/>
      <c r="G93" s="295"/>
      <c r="H93" s="328"/>
      <c r="I93" s="329"/>
      <c r="J93" s="350"/>
      <c r="K93" s="363"/>
      <c r="L93" s="363"/>
      <c r="M93" s="295"/>
      <c r="N93" s="328"/>
      <c r="O93" s="329"/>
      <c r="P93" s="329"/>
      <c r="Q93" s="363"/>
      <c r="R93" s="363"/>
      <c r="S93" s="295"/>
      <c r="T93" s="328"/>
      <c r="U93" s="329"/>
      <c r="V93" s="329"/>
      <c r="W93" s="363"/>
      <c r="X93" s="363"/>
      <c r="Y93" s="295"/>
      <c r="Z93" s="328"/>
      <c r="AA93" s="329"/>
      <c r="AB93" s="329"/>
      <c r="AC93" s="363"/>
      <c r="AD93" s="363"/>
      <c r="AE93" s="329"/>
    </row>
    <row r="94" spans="3:31" ht="16.2" customHeight="1">
      <c r="C94" s="329"/>
      <c r="D94" s="350"/>
      <c r="E94" s="345"/>
      <c r="F94" s="363"/>
      <c r="G94" s="295"/>
      <c r="H94" s="328"/>
      <c r="I94" s="329"/>
      <c r="J94" s="350"/>
      <c r="K94" s="363"/>
      <c r="L94" s="363"/>
      <c r="M94" s="295"/>
      <c r="N94" s="328"/>
      <c r="O94" s="329"/>
      <c r="P94" s="329"/>
      <c r="Q94" s="363"/>
      <c r="R94" s="363"/>
      <c r="S94" s="295"/>
      <c r="T94" s="328"/>
      <c r="U94" s="329"/>
      <c r="V94" s="329"/>
      <c r="W94" s="363"/>
      <c r="X94" s="363"/>
      <c r="Y94" s="295"/>
      <c r="Z94" s="328"/>
      <c r="AA94" s="329"/>
      <c r="AB94" s="329"/>
      <c r="AC94" s="363"/>
      <c r="AD94" s="363"/>
      <c r="AE94" s="329"/>
    </row>
    <row r="95" spans="3:31" ht="16.2" customHeight="1">
      <c r="C95" s="329"/>
      <c r="D95" s="350"/>
      <c r="E95" s="345"/>
      <c r="F95" s="363"/>
      <c r="G95" s="295"/>
      <c r="H95" s="328"/>
      <c r="I95" s="329"/>
      <c r="J95" s="350"/>
      <c r="K95" s="363"/>
      <c r="L95" s="363"/>
      <c r="M95" s="295"/>
      <c r="N95" s="328"/>
      <c r="O95" s="329"/>
      <c r="P95" s="329"/>
      <c r="Q95" s="363"/>
      <c r="R95" s="363"/>
      <c r="S95" s="295"/>
      <c r="T95" s="328"/>
      <c r="U95" s="329"/>
      <c r="V95" s="329"/>
      <c r="W95" s="363"/>
      <c r="X95" s="363"/>
      <c r="Y95" s="295"/>
      <c r="Z95" s="328"/>
      <c r="AA95" s="329"/>
      <c r="AB95" s="329"/>
      <c r="AC95" s="363"/>
      <c r="AD95" s="363"/>
      <c r="AE95" s="329"/>
    </row>
    <row r="96" spans="3:31" ht="16.2" customHeight="1">
      <c r="C96" s="329"/>
      <c r="D96" s="350"/>
      <c r="E96" s="345"/>
      <c r="F96" s="363"/>
      <c r="G96" s="295"/>
      <c r="H96" s="328"/>
      <c r="I96" s="329"/>
      <c r="J96" s="350"/>
      <c r="K96" s="363"/>
      <c r="L96" s="363"/>
      <c r="M96" s="295"/>
      <c r="N96" s="328"/>
      <c r="O96" s="329"/>
      <c r="P96" s="329"/>
      <c r="Q96" s="363"/>
      <c r="R96" s="363"/>
      <c r="S96" s="295"/>
      <c r="T96" s="328"/>
      <c r="U96" s="329"/>
      <c r="V96" s="329"/>
      <c r="W96" s="363"/>
      <c r="X96" s="363"/>
      <c r="Y96" s="295"/>
      <c r="Z96" s="328"/>
      <c r="AA96" s="329"/>
      <c r="AB96" s="329"/>
      <c r="AC96" s="363"/>
      <c r="AD96" s="363"/>
      <c r="AE96" s="329"/>
    </row>
    <row r="97" spans="3:31" ht="16.2" customHeight="1">
      <c r="C97" s="329"/>
      <c r="D97" s="350"/>
      <c r="E97" s="345"/>
      <c r="F97" s="363"/>
      <c r="G97" s="295"/>
      <c r="H97" s="328"/>
      <c r="I97" s="329"/>
      <c r="J97" s="350"/>
      <c r="K97" s="363"/>
      <c r="L97" s="363"/>
      <c r="M97" s="295"/>
      <c r="N97" s="328"/>
      <c r="O97" s="329"/>
      <c r="P97" s="329"/>
      <c r="Q97" s="363"/>
      <c r="R97" s="363"/>
      <c r="S97" s="295"/>
      <c r="T97" s="328"/>
      <c r="U97" s="329"/>
      <c r="V97" s="329"/>
      <c r="W97" s="363"/>
      <c r="X97" s="363"/>
      <c r="Y97" s="295"/>
      <c r="Z97" s="328"/>
      <c r="AA97" s="329"/>
      <c r="AB97" s="329"/>
      <c r="AC97" s="363"/>
      <c r="AD97" s="363"/>
      <c r="AE97" s="329"/>
    </row>
    <row r="98" spans="3:31" ht="16.2" customHeight="1">
      <c r="C98" s="329"/>
      <c r="D98" s="350"/>
      <c r="E98" s="345"/>
      <c r="F98" s="363"/>
      <c r="G98" s="295"/>
      <c r="H98" s="328"/>
      <c r="I98" s="329"/>
      <c r="J98" s="350"/>
      <c r="K98" s="363"/>
      <c r="L98" s="363"/>
      <c r="M98" s="295"/>
      <c r="N98" s="328"/>
      <c r="O98" s="329"/>
      <c r="P98" s="329"/>
      <c r="Q98" s="363"/>
      <c r="R98" s="363"/>
      <c r="S98" s="295"/>
      <c r="T98" s="328"/>
      <c r="U98" s="329"/>
      <c r="V98" s="329"/>
      <c r="W98" s="363"/>
      <c r="X98" s="363"/>
      <c r="Y98" s="295"/>
      <c r="Z98" s="328"/>
      <c r="AA98" s="329"/>
      <c r="AB98" s="329"/>
      <c r="AC98" s="363"/>
      <c r="AD98" s="363"/>
      <c r="AE98" s="329"/>
    </row>
    <row r="99" spans="3:31" ht="16.2" customHeight="1">
      <c r="C99" s="329"/>
      <c r="D99" s="350"/>
      <c r="E99" s="345"/>
      <c r="F99" s="363"/>
      <c r="G99" s="295"/>
      <c r="H99" s="328"/>
      <c r="I99" s="329"/>
      <c r="J99" s="350"/>
      <c r="K99" s="363"/>
      <c r="L99" s="363"/>
      <c r="M99" s="295"/>
      <c r="N99" s="328"/>
      <c r="O99" s="329"/>
      <c r="P99" s="329"/>
      <c r="Q99" s="363"/>
      <c r="R99" s="363"/>
      <c r="S99" s="295"/>
      <c r="T99" s="328"/>
      <c r="U99" s="329"/>
      <c r="V99" s="329"/>
      <c r="W99" s="363"/>
      <c r="X99" s="363"/>
      <c r="Y99" s="295"/>
      <c r="Z99" s="328"/>
      <c r="AA99" s="329"/>
      <c r="AB99" s="329"/>
      <c r="AC99" s="363"/>
      <c r="AD99" s="363"/>
      <c r="AE99" s="329"/>
    </row>
    <row r="100" spans="3:31" ht="16.2" customHeight="1">
      <c r="C100" s="329"/>
      <c r="D100" s="350"/>
      <c r="E100" s="345"/>
      <c r="F100" s="363"/>
      <c r="G100" s="295"/>
      <c r="H100" s="328"/>
      <c r="I100" s="329"/>
      <c r="J100" s="350"/>
      <c r="K100" s="363"/>
      <c r="L100" s="363"/>
      <c r="M100" s="295"/>
      <c r="N100" s="328"/>
      <c r="O100" s="329"/>
      <c r="P100" s="329"/>
      <c r="Q100" s="363"/>
      <c r="R100" s="363"/>
      <c r="S100" s="295"/>
      <c r="T100" s="328"/>
      <c r="U100" s="329"/>
      <c r="V100" s="329"/>
      <c r="W100" s="363"/>
      <c r="X100" s="363"/>
      <c r="Y100" s="295"/>
      <c r="Z100" s="328"/>
      <c r="AA100" s="329"/>
      <c r="AB100" s="329"/>
      <c r="AC100" s="363"/>
      <c r="AD100" s="363"/>
      <c r="AE100" s="329"/>
    </row>
    <row r="101" spans="3:31" ht="16.2" customHeight="1">
      <c r="C101" s="329"/>
      <c r="D101" s="350"/>
      <c r="E101" s="345"/>
      <c r="F101" s="363"/>
      <c r="G101" s="295"/>
      <c r="H101" s="328"/>
      <c r="I101" s="329"/>
      <c r="J101" s="350"/>
      <c r="K101" s="363"/>
      <c r="L101" s="363"/>
      <c r="M101" s="295"/>
      <c r="N101" s="328"/>
      <c r="O101" s="329"/>
      <c r="P101" s="329"/>
      <c r="Q101" s="363"/>
      <c r="R101" s="363"/>
      <c r="S101" s="295"/>
      <c r="T101" s="328"/>
      <c r="U101" s="329"/>
      <c r="V101" s="329"/>
      <c r="W101" s="363"/>
      <c r="X101" s="363"/>
      <c r="Y101" s="295"/>
      <c r="Z101" s="328"/>
      <c r="AA101" s="329"/>
      <c r="AB101" s="329"/>
      <c r="AC101" s="363"/>
      <c r="AD101" s="363"/>
      <c r="AE101" s="329"/>
    </row>
    <row r="102" spans="3:31" ht="16.2" customHeight="1">
      <c r="C102" s="329"/>
      <c r="D102" s="350"/>
      <c r="E102" s="345"/>
      <c r="F102" s="363"/>
      <c r="G102" s="295"/>
      <c r="H102" s="328"/>
      <c r="I102" s="329"/>
      <c r="J102" s="350"/>
      <c r="K102" s="363"/>
      <c r="L102" s="363"/>
      <c r="M102" s="295"/>
      <c r="N102" s="328"/>
      <c r="O102" s="329"/>
      <c r="P102" s="329"/>
      <c r="Q102" s="363"/>
      <c r="R102" s="363"/>
      <c r="S102" s="295"/>
      <c r="T102" s="328"/>
      <c r="U102" s="329"/>
      <c r="V102" s="329"/>
      <c r="W102" s="363"/>
      <c r="X102" s="363"/>
      <c r="Y102" s="295"/>
      <c r="Z102" s="328"/>
      <c r="AA102" s="329"/>
      <c r="AB102" s="329"/>
      <c r="AC102" s="363"/>
      <c r="AD102" s="363"/>
      <c r="AE102" s="329"/>
    </row>
    <row r="103" spans="3:31" ht="16.2" customHeight="1">
      <c r="C103" s="329"/>
      <c r="D103" s="350"/>
      <c r="E103" s="345"/>
      <c r="F103" s="363"/>
      <c r="G103" s="295"/>
      <c r="H103" s="328"/>
      <c r="I103" s="329"/>
      <c r="J103" s="350"/>
      <c r="K103" s="363"/>
      <c r="L103" s="363"/>
      <c r="M103" s="295"/>
      <c r="N103" s="328"/>
      <c r="O103" s="329"/>
      <c r="P103" s="329"/>
      <c r="Q103" s="363"/>
      <c r="R103" s="363"/>
      <c r="S103" s="295"/>
      <c r="T103" s="328"/>
      <c r="U103" s="329"/>
      <c r="V103" s="329"/>
      <c r="W103" s="363"/>
      <c r="X103" s="363"/>
      <c r="Y103" s="295"/>
      <c r="Z103" s="328"/>
      <c r="AA103" s="329"/>
      <c r="AB103" s="329"/>
      <c r="AC103" s="363"/>
      <c r="AD103" s="363"/>
      <c r="AE103" s="329"/>
    </row>
    <row r="104" spans="3:31" ht="16.2" customHeight="1">
      <c r="C104" s="329"/>
      <c r="D104" s="350"/>
      <c r="E104" s="345"/>
      <c r="F104" s="363"/>
      <c r="G104" s="295"/>
      <c r="H104" s="328"/>
      <c r="I104" s="329"/>
      <c r="J104" s="350"/>
      <c r="K104" s="363"/>
      <c r="L104" s="363"/>
      <c r="M104" s="295"/>
      <c r="N104" s="328"/>
      <c r="O104" s="329"/>
      <c r="P104" s="329"/>
      <c r="Q104" s="363"/>
      <c r="R104" s="363"/>
      <c r="S104" s="295"/>
      <c r="T104" s="328"/>
      <c r="U104" s="329"/>
      <c r="V104" s="329"/>
      <c r="W104" s="363"/>
      <c r="X104" s="363"/>
      <c r="Y104" s="295"/>
      <c r="Z104" s="328"/>
      <c r="AA104" s="329"/>
      <c r="AB104" s="329"/>
      <c r="AC104" s="363"/>
      <c r="AD104" s="363"/>
      <c r="AE104" s="329"/>
    </row>
    <row r="105" spans="3:31" ht="16.2" customHeight="1">
      <c r="C105" s="329"/>
      <c r="D105" s="350"/>
      <c r="E105" s="345"/>
      <c r="F105" s="363"/>
      <c r="G105" s="295"/>
      <c r="H105" s="328"/>
      <c r="I105" s="329"/>
      <c r="J105" s="350"/>
      <c r="K105" s="363"/>
      <c r="L105" s="363"/>
      <c r="M105" s="295"/>
      <c r="N105" s="328"/>
      <c r="O105" s="329"/>
      <c r="P105" s="329"/>
      <c r="Q105" s="363"/>
      <c r="R105" s="363"/>
      <c r="S105" s="295"/>
      <c r="T105" s="328"/>
      <c r="U105" s="329"/>
      <c r="V105" s="329"/>
      <c r="W105" s="363"/>
      <c r="X105" s="363"/>
      <c r="Y105" s="295"/>
      <c r="Z105" s="328"/>
      <c r="AA105" s="329"/>
      <c r="AB105" s="329"/>
      <c r="AC105" s="363"/>
      <c r="AD105" s="363"/>
      <c r="AE105" s="329"/>
    </row>
    <row r="106" spans="3:31" ht="16.2" customHeight="1">
      <c r="C106" s="329"/>
      <c r="D106" s="350"/>
      <c r="E106" s="345"/>
      <c r="F106" s="363"/>
      <c r="G106" s="295"/>
      <c r="H106" s="328"/>
      <c r="I106" s="329"/>
      <c r="J106" s="350"/>
      <c r="K106" s="363"/>
      <c r="L106" s="363"/>
      <c r="M106" s="295"/>
      <c r="N106" s="328"/>
      <c r="O106" s="329"/>
      <c r="P106" s="329"/>
      <c r="Q106" s="363"/>
      <c r="R106" s="363"/>
      <c r="S106" s="295"/>
      <c r="T106" s="328"/>
      <c r="U106" s="329"/>
      <c r="V106" s="329"/>
      <c r="W106" s="363"/>
      <c r="X106" s="363"/>
      <c r="Y106" s="295"/>
      <c r="Z106" s="328"/>
      <c r="AA106" s="329"/>
      <c r="AB106" s="329"/>
      <c r="AC106" s="363"/>
      <c r="AD106" s="363"/>
      <c r="AE106" s="329"/>
    </row>
    <row r="107" spans="3:31" ht="16.2" customHeight="1">
      <c r="C107" s="329"/>
      <c r="D107" s="350"/>
      <c r="E107" s="345"/>
      <c r="F107" s="363"/>
      <c r="G107" s="295"/>
      <c r="H107" s="328"/>
      <c r="I107" s="329"/>
      <c r="J107" s="350"/>
      <c r="K107" s="363"/>
      <c r="L107" s="363"/>
      <c r="M107" s="295"/>
      <c r="N107" s="328"/>
      <c r="O107" s="329"/>
      <c r="P107" s="329"/>
      <c r="Q107" s="363"/>
      <c r="R107" s="363"/>
      <c r="S107" s="295"/>
      <c r="T107" s="328"/>
      <c r="U107" s="329"/>
      <c r="V107" s="329"/>
      <c r="W107" s="363"/>
      <c r="X107" s="363"/>
      <c r="Y107" s="295"/>
      <c r="Z107" s="328"/>
      <c r="AA107" s="329"/>
      <c r="AB107" s="329"/>
      <c r="AC107" s="363"/>
      <c r="AD107" s="363"/>
      <c r="AE107" s="329"/>
    </row>
    <row r="108" spans="3:31" ht="16.2" customHeight="1">
      <c r="C108" s="329"/>
      <c r="D108" s="350"/>
      <c r="E108" s="345"/>
      <c r="F108" s="363"/>
      <c r="G108" s="295"/>
      <c r="H108" s="328"/>
      <c r="I108" s="329"/>
      <c r="J108" s="350"/>
      <c r="K108" s="363"/>
      <c r="L108" s="363"/>
      <c r="M108" s="295"/>
      <c r="N108" s="328"/>
      <c r="O108" s="329"/>
      <c r="P108" s="329"/>
      <c r="Q108" s="363"/>
      <c r="R108" s="363"/>
      <c r="S108" s="295"/>
      <c r="T108" s="328"/>
      <c r="U108" s="329"/>
      <c r="V108" s="329"/>
      <c r="W108" s="363"/>
      <c r="X108" s="363"/>
      <c r="Y108" s="295"/>
      <c r="Z108" s="328"/>
      <c r="AA108" s="329"/>
      <c r="AB108" s="329"/>
      <c r="AC108" s="363"/>
      <c r="AD108" s="363"/>
      <c r="AE108" s="329"/>
    </row>
  </sheetData>
  <sheetProtection formatCells="0"/>
  <mergeCells count="15">
    <mergeCell ref="C2:F3"/>
    <mergeCell ref="D5:L6"/>
    <mergeCell ref="W5:X5"/>
    <mergeCell ref="P5:V6"/>
    <mergeCell ref="AA5:AC6"/>
    <mergeCell ref="D7:L8"/>
    <mergeCell ref="C10:F10"/>
    <mergeCell ref="I10:L10"/>
    <mergeCell ref="AA10:AD10"/>
    <mergeCell ref="W7:X7"/>
    <mergeCell ref="O10:R10"/>
    <mergeCell ref="U10:X10"/>
    <mergeCell ref="AA7:AB8"/>
    <mergeCell ref="AC7:AE7"/>
    <mergeCell ref="P7:Q8"/>
  </mergeCells>
  <phoneticPr fontId="2"/>
  <conditionalFormatting sqref="F13:F17">
    <cfRule type="cellIs" dxfId="35" priority="9" operator="greaterThan">
      <formula>D13</formula>
    </cfRule>
  </conditionalFormatting>
  <conditionalFormatting sqref="L13">
    <cfRule type="cellIs" dxfId="34" priority="8" operator="greaterThan">
      <formula>J13</formula>
    </cfRule>
  </conditionalFormatting>
  <conditionalFormatting sqref="X13">
    <cfRule type="cellIs" dxfId="33" priority="7" operator="greaterThan">
      <formula>V13</formula>
    </cfRule>
  </conditionalFormatting>
  <conditionalFormatting sqref="L27">
    <cfRule type="cellIs" dxfId="32" priority="5" operator="greaterThan">
      <formula>J27</formula>
    </cfRule>
  </conditionalFormatting>
  <conditionalFormatting sqref="X27:X28">
    <cfRule type="cellIs" dxfId="31" priority="4" operator="greaterThan">
      <formula>V27</formula>
    </cfRule>
  </conditionalFormatting>
  <conditionalFormatting sqref="F27:F29">
    <cfRule type="cellIs" dxfId="30" priority="3" operator="greaterThan">
      <formula>D27</formula>
    </cfRule>
  </conditionalFormatting>
  <hyperlinks>
    <hyperlink ref="C2:F3" location="提案表紙!A1" display="兵庫県折込資料表　" xr:uid="{00000000-0004-0000-14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 xml:space="preserve">&amp;L神崎郡・宍栗市&amp;RＰ－１７／２３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rgb="FFF6F6F6"/>
    <pageSetUpPr fitToPage="1"/>
  </sheetPr>
  <dimension ref="A1:AE128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11.109375" style="166" hidden="1" customWidth="1"/>
    <col min="2" max="2" width="9.77734375" style="167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style="14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style="14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style="15" customWidth="1"/>
    <col min="30" max="30" width="8.77734375" style="14" customWidth="1"/>
  </cols>
  <sheetData>
    <row r="1" spans="1:31" ht="14.1" hidden="1" customHeight="1">
      <c r="A1" s="166" t="s">
        <v>313</v>
      </c>
      <c r="B1" s="167" t="s">
        <v>314</v>
      </c>
      <c r="E1"/>
      <c r="F1" s="72" t="s">
        <v>315</v>
      </c>
      <c r="G1" s="166" t="s">
        <v>313</v>
      </c>
      <c r="H1" s="167" t="s">
        <v>314</v>
      </c>
      <c r="K1"/>
      <c r="L1" s="72" t="s">
        <v>315</v>
      </c>
      <c r="M1" s="166" t="s">
        <v>313</v>
      </c>
      <c r="N1" s="167" t="s">
        <v>314</v>
      </c>
      <c r="Q1"/>
      <c r="R1" s="72" t="s">
        <v>315</v>
      </c>
      <c r="S1" s="166" t="s">
        <v>313</v>
      </c>
      <c r="T1" s="167" t="s">
        <v>314</v>
      </c>
      <c r="W1"/>
      <c r="X1" s="72" t="s">
        <v>315</v>
      </c>
      <c r="Y1" s="166" t="s">
        <v>313</v>
      </c>
      <c r="Z1" s="167" t="s">
        <v>314</v>
      </c>
      <c r="AC1"/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K2"/>
      <c r="L2"/>
      <c r="Q2"/>
      <c r="R2"/>
      <c r="W2" t="s">
        <v>1073</v>
      </c>
      <c r="X2"/>
      <c r="Y2"/>
      <c r="Z2"/>
      <c r="AC2"/>
      <c r="AD2"/>
    </row>
    <row r="3" spans="1:31" ht="13.2" customHeight="1">
      <c r="C3" s="933"/>
      <c r="D3" s="933"/>
      <c r="E3" s="933"/>
      <c r="F3" s="933"/>
      <c r="I3" s="121" t="s">
        <v>486</v>
      </c>
      <c r="K3"/>
      <c r="L3"/>
      <c r="Q3"/>
      <c r="R3"/>
      <c r="W3" t="s">
        <v>1075</v>
      </c>
      <c r="X3"/>
      <c r="Y3"/>
      <c r="Z3"/>
      <c r="AC3"/>
      <c r="AD3"/>
    </row>
    <row r="4" spans="1:31" ht="13.2" customHeight="1">
      <c r="C4" t="s">
        <v>166</v>
      </c>
      <c r="E4"/>
      <c r="F4"/>
      <c r="I4" s="288">
        <v>45717</v>
      </c>
      <c r="J4" s="284" t="s">
        <v>603</v>
      </c>
      <c r="K4" t="s">
        <v>229</v>
      </c>
      <c r="L4"/>
      <c r="Q4"/>
      <c r="R4"/>
      <c r="W4" t="s">
        <v>1072</v>
      </c>
      <c r="X4"/>
      <c r="AC4"/>
      <c r="AD4"/>
    </row>
    <row r="5" spans="1:31" ht="13.2" customHeight="1">
      <c r="C5" s="6" t="s">
        <v>144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145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296</v>
      </c>
      <c r="P7" s="944">
        <f>提案表紙!H10</f>
        <v>0</v>
      </c>
      <c r="Q7" s="945"/>
      <c r="R7" s="76" t="s">
        <v>162</v>
      </c>
      <c r="T7" s="175"/>
      <c r="U7" s="563">
        <f>SUM(AE21+AE32+AE44)</f>
        <v>0</v>
      </c>
      <c r="V7" s="57"/>
      <c r="W7" s="934" t="s">
        <v>388</v>
      </c>
      <c r="X7" s="935"/>
      <c r="Z7" s="175"/>
      <c r="AA7" s="928"/>
      <c r="AB7" s="928"/>
      <c r="AC7" s="281"/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29"/>
      <c r="AB8" s="929"/>
      <c r="AC8" s="294"/>
      <c r="AD8" s="294"/>
      <c r="AE8" s="296"/>
    </row>
    <row r="9" spans="1:31" ht="13.2" customHeight="1">
      <c r="E9"/>
      <c r="F9"/>
      <c r="K9"/>
      <c r="L9"/>
      <c r="Q9"/>
      <c r="R9"/>
      <c r="W9"/>
      <c r="X9"/>
      <c r="AC9"/>
      <c r="AD9"/>
    </row>
    <row r="10" spans="1:31" ht="16.2" customHeight="1">
      <c r="A10" s="166">
        <v>1</v>
      </c>
      <c r="B10" s="167">
        <v>1</v>
      </c>
      <c r="C10" s="930" t="s">
        <v>169</v>
      </c>
      <c r="D10" s="931"/>
      <c r="E10" s="931"/>
      <c r="F10" s="932"/>
      <c r="G10" s="166">
        <v>1</v>
      </c>
      <c r="H10" s="167">
        <v>2</v>
      </c>
      <c r="I10" s="930" t="s">
        <v>53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6</v>
      </c>
      <c r="AA10" s="930" t="s">
        <v>1086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167">
        <v>20</v>
      </c>
      <c r="C12" s="71" t="s">
        <v>18</v>
      </c>
      <c r="G12" s="166">
        <v>2</v>
      </c>
      <c r="H12" s="167">
        <v>20</v>
      </c>
      <c r="M12" s="166">
        <v>2</v>
      </c>
      <c r="N12" s="167">
        <v>20</v>
      </c>
      <c r="R12"/>
      <c r="S12" s="166">
        <v>2</v>
      </c>
      <c r="T12" s="167">
        <v>20</v>
      </c>
      <c r="X12"/>
      <c r="Y12" s="166">
        <v>2</v>
      </c>
      <c r="Z12" s="167">
        <v>20</v>
      </c>
      <c r="AB12" s="15"/>
      <c r="AC12"/>
      <c r="AD12"/>
    </row>
    <row r="13" spans="1:31" ht="16.2" customHeight="1">
      <c r="A13" s="166">
        <v>3</v>
      </c>
      <c r="B13" s="167">
        <v>12003</v>
      </c>
      <c r="C13" s="19" t="s">
        <v>204</v>
      </c>
      <c r="D13" s="4">
        <v>850</v>
      </c>
      <c r="E13" s="256" t="s">
        <v>17</v>
      </c>
      <c r="F13" s="202"/>
      <c r="G13" s="166">
        <v>3</v>
      </c>
      <c r="H13" s="167">
        <v>22004</v>
      </c>
      <c r="I13" s="19" t="s">
        <v>710</v>
      </c>
      <c r="J13" s="4">
        <v>550</v>
      </c>
      <c r="K13" s="271" t="s">
        <v>17</v>
      </c>
      <c r="L13" s="202"/>
      <c r="M13" s="166">
        <v>3</v>
      </c>
      <c r="N13" s="167">
        <v>32003</v>
      </c>
      <c r="O13" s="19" t="s">
        <v>394</v>
      </c>
      <c r="P13" s="4">
        <v>600</v>
      </c>
      <c r="Q13" s="271" t="s">
        <v>17</v>
      </c>
      <c r="R13" s="202"/>
      <c r="S13" s="166">
        <v>3</v>
      </c>
      <c r="T13" s="167">
        <v>42001</v>
      </c>
      <c r="U13" s="19" t="s">
        <v>394</v>
      </c>
      <c r="V13" s="4">
        <v>700</v>
      </c>
      <c r="W13" s="271" t="s">
        <v>17</v>
      </c>
      <c r="X13" s="253"/>
      <c r="Y13" s="295">
        <v>3</v>
      </c>
      <c r="Z13" s="328"/>
      <c r="AA13" s="340"/>
      <c r="AB13" s="339"/>
      <c r="AC13" s="635"/>
      <c r="AD13" s="202"/>
      <c r="AE13" s="68"/>
    </row>
    <row r="14" spans="1:31" ht="16.2" customHeight="1">
      <c r="A14" s="166">
        <v>3</v>
      </c>
      <c r="B14" s="167">
        <v>12004</v>
      </c>
      <c r="C14" s="20" t="s">
        <v>1355</v>
      </c>
      <c r="D14" s="3">
        <v>2150</v>
      </c>
      <c r="E14" s="236" t="s">
        <v>17</v>
      </c>
      <c r="F14" s="214"/>
      <c r="G14" s="166">
        <v>3</v>
      </c>
      <c r="I14" s="439"/>
      <c r="J14" s="223"/>
      <c r="K14" s="631"/>
      <c r="L14" s="214"/>
      <c r="M14" s="295">
        <v>3</v>
      </c>
      <c r="N14" s="328"/>
      <c r="O14" s="439"/>
      <c r="P14" s="223"/>
      <c r="Q14" s="631"/>
      <c r="R14" s="214"/>
      <c r="S14" s="166">
        <v>3</v>
      </c>
      <c r="T14" s="167">
        <v>42002</v>
      </c>
      <c r="U14" s="20" t="s">
        <v>398</v>
      </c>
      <c r="V14" s="3">
        <v>200</v>
      </c>
      <c r="W14" s="236" t="s">
        <v>17</v>
      </c>
      <c r="X14" s="214"/>
      <c r="Y14" s="295">
        <v>3</v>
      </c>
      <c r="Z14" s="328"/>
      <c r="AA14" s="316"/>
      <c r="AB14" s="223"/>
      <c r="AC14" s="631"/>
      <c r="AD14" s="214"/>
      <c r="AE14" s="69" t="s">
        <v>421</v>
      </c>
    </row>
    <row r="15" spans="1:31" ht="16.2" customHeight="1">
      <c r="A15" s="166">
        <v>3</v>
      </c>
      <c r="B15" s="167">
        <v>12005</v>
      </c>
      <c r="C15" s="20" t="s">
        <v>27</v>
      </c>
      <c r="D15" s="3">
        <v>700</v>
      </c>
      <c r="E15" s="236" t="s">
        <v>17</v>
      </c>
      <c r="F15" s="214"/>
      <c r="G15" s="166">
        <v>3</v>
      </c>
      <c r="I15" s="439"/>
      <c r="J15" s="223"/>
      <c r="K15" s="631"/>
      <c r="L15" s="214"/>
      <c r="M15" s="295">
        <v>3</v>
      </c>
      <c r="N15" s="328"/>
      <c r="O15" s="439"/>
      <c r="P15" s="223"/>
      <c r="Q15" s="631"/>
      <c r="R15" s="214"/>
      <c r="S15" s="166">
        <v>3</v>
      </c>
      <c r="T15" s="167">
        <v>42003</v>
      </c>
      <c r="U15" s="20" t="s">
        <v>397</v>
      </c>
      <c r="V15" s="3">
        <v>450</v>
      </c>
      <c r="W15" s="236" t="s">
        <v>17</v>
      </c>
      <c r="X15" s="214"/>
      <c r="Y15" s="295">
        <v>3</v>
      </c>
      <c r="Z15" s="328"/>
      <c r="AA15" s="316"/>
      <c r="AB15" s="223"/>
      <c r="AC15" s="631"/>
      <c r="AD15" s="214"/>
      <c r="AE15" s="290" t="s">
        <v>422</v>
      </c>
    </row>
    <row r="16" spans="1:31" ht="16.2" customHeight="1">
      <c r="A16" s="166">
        <v>3</v>
      </c>
      <c r="B16" s="167">
        <v>12006</v>
      </c>
      <c r="C16" s="20" t="s">
        <v>28</v>
      </c>
      <c r="D16" s="3">
        <v>1100</v>
      </c>
      <c r="E16" s="236" t="s">
        <v>17</v>
      </c>
      <c r="F16" s="214"/>
      <c r="G16" s="166">
        <v>3</v>
      </c>
      <c r="I16" s="439"/>
      <c r="J16" s="223"/>
      <c r="K16" s="631"/>
      <c r="L16" s="214"/>
      <c r="M16" s="295">
        <v>3</v>
      </c>
      <c r="N16" s="328"/>
      <c r="O16" s="439"/>
      <c r="P16" s="223"/>
      <c r="Q16" s="631"/>
      <c r="R16" s="214"/>
      <c r="S16" s="166">
        <v>3</v>
      </c>
      <c r="T16" s="167">
        <v>42004</v>
      </c>
      <c r="U16" s="20" t="s">
        <v>396</v>
      </c>
      <c r="V16" s="3">
        <v>150</v>
      </c>
      <c r="W16" s="236" t="s">
        <v>17</v>
      </c>
      <c r="X16" s="214"/>
      <c r="Y16" s="295">
        <v>3</v>
      </c>
      <c r="Z16" s="328"/>
      <c r="AA16" s="316"/>
      <c r="AB16" s="223"/>
      <c r="AC16" s="631"/>
      <c r="AD16" s="214"/>
      <c r="AE16" s="309"/>
    </row>
    <row r="17" spans="1:31" ht="16.2" customHeight="1">
      <c r="A17" s="166">
        <v>3</v>
      </c>
      <c r="B17" s="167">
        <v>12007</v>
      </c>
      <c r="C17" s="20" t="s">
        <v>29</v>
      </c>
      <c r="D17" s="3">
        <v>800</v>
      </c>
      <c r="E17" s="236" t="s">
        <v>17</v>
      </c>
      <c r="F17" s="214"/>
      <c r="G17" s="166">
        <v>3</v>
      </c>
      <c r="I17" s="439"/>
      <c r="J17" s="223"/>
      <c r="K17" s="631"/>
      <c r="L17" s="214"/>
      <c r="M17" s="295">
        <v>3</v>
      </c>
      <c r="N17" s="328"/>
      <c r="O17" s="439"/>
      <c r="P17" s="223"/>
      <c r="Q17" s="631"/>
      <c r="R17" s="214"/>
      <c r="S17" s="166">
        <v>3</v>
      </c>
      <c r="T17" s="167">
        <v>42005</v>
      </c>
      <c r="U17" s="20" t="s">
        <v>395</v>
      </c>
      <c r="V17" s="3">
        <v>250</v>
      </c>
      <c r="W17" s="236" t="s">
        <v>17</v>
      </c>
      <c r="X17" s="214"/>
      <c r="Y17" s="295">
        <v>3</v>
      </c>
      <c r="Z17" s="328"/>
      <c r="AA17" s="316"/>
      <c r="AB17" s="223"/>
      <c r="AC17" s="631"/>
      <c r="AD17" s="214"/>
      <c r="AE17" s="309"/>
    </row>
    <row r="18" spans="1:31" ht="16.2" customHeight="1">
      <c r="A18" s="166">
        <v>3</v>
      </c>
      <c r="B18" s="167">
        <v>12008</v>
      </c>
      <c r="C18" s="20" t="s">
        <v>483</v>
      </c>
      <c r="D18" s="3">
        <v>450</v>
      </c>
      <c r="E18" s="236" t="s">
        <v>17</v>
      </c>
      <c r="F18" s="214"/>
      <c r="G18" s="166">
        <v>3</v>
      </c>
      <c r="I18" s="439"/>
      <c r="J18" s="223"/>
      <c r="K18" s="631"/>
      <c r="L18" s="214"/>
      <c r="M18" s="295">
        <v>3</v>
      </c>
      <c r="N18" s="328"/>
      <c r="O18" s="439"/>
      <c r="P18" s="223"/>
      <c r="Q18" s="631"/>
      <c r="R18" s="214"/>
      <c r="S18" s="166">
        <v>3</v>
      </c>
      <c r="T18" s="167">
        <v>42027</v>
      </c>
      <c r="U18" s="20" t="s">
        <v>60</v>
      </c>
      <c r="V18" s="3">
        <v>150</v>
      </c>
      <c r="W18" s="236" t="s">
        <v>17</v>
      </c>
      <c r="X18" s="249"/>
      <c r="Y18" s="295">
        <v>3</v>
      </c>
      <c r="Z18" s="328"/>
      <c r="AA18" s="316"/>
      <c r="AB18" s="223"/>
      <c r="AC18" s="631"/>
      <c r="AD18" s="214"/>
      <c r="AE18" s="309"/>
    </row>
    <row r="19" spans="1:31" ht="16.2" customHeight="1" thickBot="1">
      <c r="A19" s="166">
        <v>3</v>
      </c>
      <c r="C19" s="20"/>
      <c r="D19" s="676"/>
      <c r="E19" s="272"/>
      <c r="F19" s="214"/>
      <c r="G19" s="166">
        <v>3</v>
      </c>
      <c r="I19" s="439"/>
      <c r="J19" s="223"/>
      <c r="K19" s="631"/>
      <c r="L19" s="214"/>
      <c r="M19" s="295">
        <v>3</v>
      </c>
      <c r="N19" s="328"/>
      <c r="O19" s="439"/>
      <c r="P19" s="223"/>
      <c r="Q19" s="631"/>
      <c r="R19" s="214"/>
      <c r="S19" s="166">
        <v>3</v>
      </c>
      <c r="U19" s="439"/>
      <c r="V19" s="223"/>
      <c r="W19" s="631"/>
      <c r="X19" s="214"/>
      <c r="Y19" s="295">
        <v>3</v>
      </c>
      <c r="Z19" s="328"/>
      <c r="AA19" s="316"/>
      <c r="AB19" s="223"/>
      <c r="AC19" s="631"/>
      <c r="AD19" s="214"/>
      <c r="AE19" s="309"/>
    </row>
    <row r="20" spans="1:31" ht="16.2" customHeight="1" thickTop="1">
      <c r="A20" s="166">
        <v>4</v>
      </c>
      <c r="C20" s="40" t="s">
        <v>228</v>
      </c>
      <c r="D20" s="41">
        <f xml:space="preserve"> SUM(D13:D19)</f>
        <v>6050</v>
      </c>
      <c r="E20" s="630"/>
      <c r="F20" s="79">
        <f>SUM(F13:F19)</f>
        <v>0</v>
      </c>
      <c r="G20" s="166">
        <v>4</v>
      </c>
      <c r="I20" s="40" t="s">
        <v>228</v>
      </c>
      <c r="J20" s="41">
        <f xml:space="preserve"> SUM(J13:J19)</f>
        <v>550</v>
      </c>
      <c r="K20" s="630"/>
      <c r="L20" s="79">
        <f>SUM(L13:L19)</f>
        <v>0</v>
      </c>
      <c r="M20" s="166">
        <v>4</v>
      </c>
      <c r="O20" s="40" t="s">
        <v>228</v>
      </c>
      <c r="P20" s="41">
        <f xml:space="preserve"> SUM(P13:P19)</f>
        <v>600</v>
      </c>
      <c r="Q20" s="630"/>
      <c r="R20" s="79">
        <f>SUM(R13:R19)</f>
        <v>0</v>
      </c>
      <c r="S20" s="166">
        <v>4</v>
      </c>
      <c r="U20" s="40" t="s">
        <v>228</v>
      </c>
      <c r="V20" s="41">
        <f xml:space="preserve"> SUM(V13:V19)</f>
        <v>1900</v>
      </c>
      <c r="W20" s="630"/>
      <c r="X20" s="79">
        <f>SUM(X13:X19)</f>
        <v>0</v>
      </c>
      <c r="Y20" s="166">
        <v>4</v>
      </c>
      <c r="AA20" s="40" t="s">
        <v>228</v>
      </c>
      <c r="AB20" s="41"/>
      <c r="AC20" s="630"/>
      <c r="AD20" s="105">
        <f>SUM(AD13:AD19)</f>
        <v>0</v>
      </c>
      <c r="AE20" s="49">
        <f>+V20+P20+J20+D20</f>
        <v>9100</v>
      </c>
    </row>
    <row r="21" spans="1:31" ht="16.2" customHeight="1">
      <c r="C21" s="71"/>
      <c r="E21" s="285"/>
      <c r="F21" s="363"/>
      <c r="G21" s="295"/>
      <c r="H21" s="328"/>
      <c r="I21" s="329"/>
      <c r="J21" s="329"/>
      <c r="K21" s="632"/>
      <c r="L21" s="363"/>
      <c r="M21" s="295"/>
      <c r="N21" s="328"/>
      <c r="O21" s="329"/>
      <c r="P21" s="329"/>
      <c r="Q21" s="632"/>
      <c r="R21" s="363"/>
      <c r="W21" s="285"/>
      <c r="X21" s="363"/>
      <c r="Y21" s="295"/>
      <c r="Z21" s="328"/>
      <c r="AA21" s="329"/>
      <c r="AB21" s="329"/>
      <c r="AC21" s="285"/>
      <c r="AD21" s="110" t="s">
        <v>155</v>
      </c>
      <c r="AE21" s="106">
        <f>SUM(AD20+X20+R20+L20+F20)</f>
        <v>0</v>
      </c>
    </row>
    <row r="22" spans="1:31" ht="16.2" customHeight="1">
      <c r="A22" s="166">
        <v>2</v>
      </c>
      <c r="B22" s="167">
        <v>20</v>
      </c>
      <c r="C22" s="71" t="s">
        <v>599</v>
      </c>
      <c r="E22" s="285"/>
      <c r="F22" s="363"/>
      <c r="G22" s="295">
        <v>2</v>
      </c>
      <c r="H22" s="328">
        <v>20</v>
      </c>
      <c r="I22" s="329"/>
      <c r="J22" s="329"/>
      <c r="K22" s="632"/>
      <c r="L22" s="363"/>
      <c r="M22" s="295">
        <v>2</v>
      </c>
      <c r="N22" s="328">
        <v>20</v>
      </c>
      <c r="O22" s="329"/>
      <c r="P22" s="329"/>
      <c r="Q22" s="632"/>
      <c r="R22" s="363"/>
      <c r="S22" s="166">
        <v>2</v>
      </c>
      <c r="T22" s="167">
        <v>20</v>
      </c>
      <c r="W22" s="285"/>
      <c r="X22" s="363"/>
      <c r="Y22" s="295">
        <v>2</v>
      </c>
      <c r="Z22" s="328">
        <v>20</v>
      </c>
      <c r="AA22" s="329"/>
      <c r="AB22" s="329"/>
      <c r="AC22" s="285"/>
      <c r="AD22" s="548"/>
      <c r="AE22" s="544"/>
    </row>
    <row r="23" spans="1:31" ht="16.2" customHeight="1">
      <c r="A23" s="166">
        <v>3</v>
      </c>
      <c r="B23" s="167">
        <v>12010</v>
      </c>
      <c r="C23" s="19" t="s">
        <v>399</v>
      </c>
      <c r="D23" s="4">
        <v>1050</v>
      </c>
      <c r="E23" s="271" t="s">
        <v>17</v>
      </c>
      <c r="F23" s="253"/>
      <c r="G23" s="166">
        <v>3</v>
      </c>
      <c r="H23" s="167">
        <v>22005</v>
      </c>
      <c r="I23" s="19" t="s">
        <v>600</v>
      </c>
      <c r="J23" s="4">
        <v>450</v>
      </c>
      <c r="K23" s="256" t="s">
        <v>17</v>
      </c>
      <c r="L23" s="253"/>
      <c r="M23" s="166">
        <v>3</v>
      </c>
      <c r="N23" s="167">
        <v>32004</v>
      </c>
      <c r="O23" s="19" t="s">
        <v>399</v>
      </c>
      <c r="P23" s="4">
        <v>500</v>
      </c>
      <c r="Q23" s="271" t="s">
        <v>17</v>
      </c>
      <c r="R23" s="253"/>
      <c r="S23" s="166">
        <v>3</v>
      </c>
      <c r="T23" s="167">
        <v>42006</v>
      </c>
      <c r="U23" s="19" t="s">
        <v>711</v>
      </c>
      <c r="V23" s="165">
        <v>1250</v>
      </c>
      <c r="W23" s="271" t="s">
        <v>17</v>
      </c>
      <c r="X23" s="253"/>
      <c r="Y23" s="295">
        <v>3</v>
      </c>
      <c r="Z23" s="328"/>
      <c r="AA23" s="340"/>
      <c r="AB23" s="341"/>
      <c r="AC23" s="271"/>
      <c r="AD23" s="202"/>
      <c r="AE23" s="68"/>
    </row>
    <row r="24" spans="1:31" ht="16.2" customHeight="1">
      <c r="A24" s="166">
        <v>3</v>
      </c>
      <c r="B24" s="167">
        <v>12012</v>
      </c>
      <c r="C24" s="20" t="s">
        <v>963</v>
      </c>
      <c r="D24" s="676" t="s">
        <v>902</v>
      </c>
      <c r="E24" s="236" t="s">
        <v>17</v>
      </c>
      <c r="F24" s="214"/>
      <c r="G24" s="166">
        <v>3</v>
      </c>
      <c r="H24" s="167">
        <v>22020</v>
      </c>
      <c r="I24" s="316" t="s">
        <v>491</v>
      </c>
      <c r="J24" s="346">
        <v>100</v>
      </c>
      <c r="K24" s="236" t="s">
        <v>17</v>
      </c>
      <c r="L24" s="214"/>
      <c r="M24" s="166">
        <v>3</v>
      </c>
      <c r="N24" s="167">
        <v>32005</v>
      </c>
      <c r="O24" s="20" t="s">
        <v>400</v>
      </c>
      <c r="P24" s="3">
        <v>200</v>
      </c>
      <c r="Q24" s="236" t="s">
        <v>17</v>
      </c>
      <c r="R24" s="214"/>
      <c r="S24" s="166">
        <v>3</v>
      </c>
      <c r="T24" s="167">
        <v>42007</v>
      </c>
      <c r="U24" s="20" t="s">
        <v>400</v>
      </c>
      <c r="V24" s="3">
        <v>200</v>
      </c>
      <c r="W24" s="236" t="s">
        <v>17</v>
      </c>
      <c r="X24" s="214"/>
      <c r="Y24" s="295">
        <v>3</v>
      </c>
      <c r="Z24" s="328"/>
      <c r="AA24" s="318"/>
      <c r="AB24" s="323"/>
      <c r="AC24" s="636"/>
      <c r="AD24" s="216"/>
      <c r="AE24" s="69" t="s">
        <v>421</v>
      </c>
    </row>
    <row r="25" spans="1:31" ht="16.2" customHeight="1">
      <c r="A25" s="166">
        <v>3</v>
      </c>
      <c r="B25" s="167">
        <v>12014</v>
      </c>
      <c r="C25" s="20" t="s">
        <v>30</v>
      </c>
      <c r="D25" s="117">
        <v>600</v>
      </c>
      <c r="E25" s="236" t="s">
        <v>17</v>
      </c>
      <c r="F25" s="214"/>
      <c r="G25" s="166">
        <v>3</v>
      </c>
      <c r="I25" s="439"/>
      <c r="J25" s="223"/>
      <c r="K25" s="631"/>
      <c r="L25" s="249"/>
      <c r="M25" s="166">
        <v>3</v>
      </c>
      <c r="N25" s="167">
        <v>32006</v>
      </c>
      <c r="O25" s="20" t="s">
        <v>491</v>
      </c>
      <c r="P25" s="3">
        <v>350</v>
      </c>
      <c r="Q25" s="236" t="s">
        <v>17</v>
      </c>
      <c r="R25" s="249"/>
      <c r="S25" s="166">
        <v>3</v>
      </c>
      <c r="T25" s="167">
        <v>42008</v>
      </c>
      <c r="U25" s="20" t="s">
        <v>401</v>
      </c>
      <c r="V25" s="3">
        <v>550</v>
      </c>
      <c r="W25" s="236" t="s">
        <v>17</v>
      </c>
      <c r="X25" s="214"/>
      <c r="Y25" s="295">
        <v>3</v>
      </c>
      <c r="Z25" s="328"/>
      <c r="AA25" s="316"/>
      <c r="AB25" s="223"/>
      <c r="AC25" s="631"/>
      <c r="AD25" s="214"/>
      <c r="AE25" s="290" t="s">
        <v>422</v>
      </c>
    </row>
    <row r="26" spans="1:31" ht="16.2" customHeight="1">
      <c r="A26" s="166">
        <v>3</v>
      </c>
      <c r="C26" s="20"/>
      <c r="D26" s="676"/>
      <c r="E26" s="236"/>
      <c r="F26" s="214"/>
      <c r="G26" s="166">
        <v>3</v>
      </c>
      <c r="I26" s="439"/>
      <c r="J26" s="223"/>
      <c r="K26" s="631"/>
      <c r="L26" s="214"/>
      <c r="M26" s="166">
        <v>3</v>
      </c>
      <c r="O26" s="439"/>
      <c r="P26" s="223"/>
      <c r="Q26" s="631"/>
      <c r="R26" s="214"/>
      <c r="S26" s="166">
        <v>3</v>
      </c>
      <c r="T26" s="167">
        <v>42009</v>
      </c>
      <c r="U26" s="20" t="s">
        <v>402</v>
      </c>
      <c r="V26" s="3">
        <v>300</v>
      </c>
      <c r="W26" s="236" t="s">
        <v>17</v>
      </c>
      <c r="X26" s="214"/>
      <c r="Y26" s="295">
        <v>3</v>
      </c>
      <c r="Z26" s="328"/>
      <c r="AA26" s="316"/>
      <c r="AB26" s="223"/>
      <c r="AC26" s="631"/>
      <c r="AD26" s="214"/>
      <c r="AE26" s="309"/>
    </row>
    <row r="27" spans="1:31" ht="16.2" customHeight="1">
      <c r="A27" s="166">
        <v>3</v>
      </c>
      <c r="C27" s="20"/>
      <c r="D27" s="117"/>
      <c r="E27" s="236"/>
      <c r="F27" s="214"/>
      <c r="G27" s="166">
        <v>3</v>
      </c>
      <c r="I27" s="439"/>
      <c r="J27" s="223"/>
      <c r="K27" s="631"/>
      <c r="L27" s="214"/>
      <c r="M27" s="166">
        <v>3</v>
      </c>
      <c r="O27" s="439"/>
      <c r="P27" s="223"/>
      <c r="Q27" s="631"/>
      <c r="R27" s="214"/>
      <c r="S27" s="166">
        <v>3</v>
      </c>
      <c r="T27" s="167">
        <v>42010</v>
      </c>
      <c r="U27" s="20" t="s">
        <v>403</v>
      </c>
      <c r="V27" s="3">
        <v>50</v>
      </c>
      <c r="W27" s="236" t="s">
        <v>17</v>
      </c>
      <c r="X27" s="214"/>
      <c r="Y27" s="295">
        <v>3</v>
      </c>
      <c r="Z27" s="328"/>
      <c r="AA27" s="352"/>
      <c r="AB27" s="213"/>
      <c r="AC27" s="631"/>
      <c r="AD27" s="237"/>
      <c r="AE27" s="309"/>
    </row>
    <row r="28" spans="1:31" ht="16.2" customHeight="1">
      <c r="A28" s="166">
        <v>3</v>
      </c>
      <c r="C28" s="20"/>
      <c r="D28" s="117"/>
      <c r="E28" s="236"/>
      <c r="F28" s="214"/>
      <c r="G28" s="166">
        <v>3</v>
      </c>
      <c r="I28" s="439"/>
      <c r="J28" s="223"/>
      <c r="K28" s="631"/>
      <c r="L28" s="214"/>
      <c r="M28" s="166">
        <v>3</v>
      </c>
      <c r="O28" s="439"/>
      <c r="P28" s="223"/>
      <c r="Q28" s="631"/>
      <c r="R28" s="214"/>
      <c r="S28" s="166">
        <v>3</v>
      </c>
      <c r="T28" s="167">
        <v>42011</v>
      </c>
      <c r="U28" s="20" t="s">
        <v>404</v>
      </c>
      <c r="V28" s="3">
        <v>200</v>
      </c>
      <c r="W28" s="236" t="s">
        <v>17</v>
      </c>
      <c r="X28" s="214"/>
      <c r="Y28" s="295">
        <v>3</v>
      </c>
      <c r="Z28" s="328"/>
      <c r="AA28" s="316"/>
      <c r="AB28" s="354"/>
      <c r="AC28" s="631"/>
      <c r="AD28" s="273"/>
      <c r="AE28" s="309"/>
    </row>
    <row r="29" spans="1:31" ht="16.2" customHeight="1">
      <c r="A29" s="166">
        <v>3</v>
      </c>
      <c r="C29" s="20"/>
      <c r="D29" s="3"/>
      <c r="E29" s="236"/>
      <c r="F29" s="214"/>
      <c r="G29" s="166">
        <v>3</v>
      </c>
      <c r="I29" s="439"/>
      <c r="J29" s="223"/>
      <c r="K29" s="631"/>
      <c r="L29" s="214"/>
      <c r="M29" s="166">
        <v>3</v>
      </c>
      <c r="O29" s="439"/>
      <c r="P29" s="223"/>
      <c r="Q29" s="631"/>
      <c r="R29" s="214"/>
      <c r="S29" s="166">
        <v>3</v>
      </c>
      <c r="T29" s="167">
        <v>42012</v>
      </c>
      <c r="U29" s="20" t="s">
        <v>405</v>
      </c>
      <c r="V29" s="3">
        <v>100</v>
      </c>
      <c r="W29" s="236" t="s">
        <v>17</v>
      </c>
      <c r="X29" s="249"/>
      <c r="Y29" s="295">
        <v>3</v>
      </c>
      <c r="Z29" s="328"/>
      <c r="AA29" s="316"/>
      <c r="AB29" s="223"/>
      <c r="AC29" s="631"/>
      <c r="AD29" s="214"/>
      <c r="AE29" s="309"/>
    </row>
    <row r="30" spans="1:31" ht="16.2" customHeight="1" thickBot="1">
      <c r="A30" s="166">
        <v>3</v>
      </c>
      <c r="C30" s="20"/>
      <c r="D30" s="676"/>
      <c r="E30" s="236"/>
      <c r="F30" s="249"/>
      <c r="G30" s="166">
        <v>3</v>
      </c>
      <c r="I30" s="439"/>
      <c r="J30" s="223"/>
      <c r="K30" s="631"/>
      <c r="L30" s="214"/>
      <c r="M30" s="166">
        <v>3</v>
      </c>
      <c r="O30" s="439"/>
      <c r="P30" s="223"/>
      <c r="Q30" s="631"/>
      <c r="R30" s="214"/>
      <c r="S30" s="166">
        <v>3</v>
      </c>
      <c r="U30" s="439"/>
      <c r="V30" s="223"/>
      <c r="W30" s="631"/>
      <c r="X30" s="214"/>
      <c r="Y30" s="295">
        <v>3</v>
      </c>
      <c r="Z30" s="328"/>
      <c r="AA30" s="316"/>
      <c r="AB30" s="223"/>
      <c r="AC30" s="631"/>
      <c r="AD30" s="214"/>
      <c r="AE30" s="309"/>
    </row>
    <row r="31" spans="1:31" ht="16.2" customHeight="1" thickTop="1">
      <c r="A31" s="166">
        <v>4</v>
      </c>
      <c r="C31" s="40" t="s">
        <v>228</v>
      </c>
      <c r="D31" s="41">
        <f xml:space="preserve"> SUM(D23:D30)</f>
        <v>1650</v>
      </c>
      <c r="E31" s="630"/>
      <c r="F31" s="79">
        <f>SUM(F23:F30)</f>
        <v>0</v>
      </c>
      <c r="G31" s="166">
        <v>4</v>
      </c>
      <c r="I31" s="40" t="s">
        <v>228</v>
      </c>
      <c r="J31" s="41">
        <f xml:space="preserve"> SUM(J23:J30)</f>
        <v>550</v>
      </c>
      <c r="K31" s="630"/>
      <c r="L31" s="79">
        <f>SUM(L23:L30)</f>
        <v>0</v>
      </c>
      <c r="M31" s="166">
        <v>4</v>
      </c>
      <c r="O31" s="40" t="s">
        <v>228</v>
      </c>
      <c r="P31" s="41">
        <f xml:space="preserve"> SUM(P23:P30)</f>
        <v>1050</v>
      </c>
      <c r="Q31" s="630"/>
      <c r="R31" s="79">
        <f>SUM(R23:R30)</f>
        <v>0</v>
      </c>
      <c r="S31" s="166">
        <v>4</v>
      </c>
      <c r="U31" s="40" t="s">
        <v>228</v>
      </c>
      <c r="V31" s="41">
        <f xml:space="preserve"> SUM(V23:V30)</f>
        <v>2650</v>
      </c>
      <c r="W31" s="630"/>
      <c r="X31" s="79">
        <f>SUM(X23:X30)</f>
        <v>0</v>
      </c>
      <c r="Y31" s="166">
        <v>4</v>
      </c>
      <c r="AA31" s="40" t="s">
        <v>228</v>
      </c>
      <c r="AB31" s="41">
        <f>SUM(AB23:AB30)</f>
        <v>0</v>
      </c>
      <c r="AC31" s="630"/>
      <c r="AD31" s="105">
        <f>SUM(AD23:AD30)</f>
        <v>0</v>
      </c>
      <c r="AE31" s="49">
        <f>+AB31+V31+P31+J31+D31</f>
        <v>5900</v>
      </c>
    </row>
    <row r="32" spans="1:31" ht="16.2" customHeight="1">
      <c r="C32" s="71"/>
      <c r="E32" s="285"/>
      <c r="F32" s="363"/>
      <c r="G32" s="295"/>
      <c r="H32" s="328"/>
      <c r="I32" s="329"/>
      <c r="J32" s="329"/>
      <c r="K32" s="632"/>
      <c r="L32" s="363"/>
      <c r="M32" s="295"/>
      <c r="N32" s="328"/>
      <c r="O32" s="329"/>
      <c r="P32" s="329"/>
      <c r="Q32" s="632"/>
      <c r="R32" s="329"/>
      <c r="S32" s="295"/>
      <c r="T32" s="328"/>
      <c r="U32" s="329"/>
      <c r="V32" s="329"/>
      <c r="W32" s="632"/>
      <c r="X32" s="329"/>
      <c r="Y32" s="295"/>
      <c r="Z32" s="328"/>
      <c r="AA32" s="329"/>
      <c r="AB32" s="345"/>
      <c r="AC32" s="285"/>
      <c r="AD32" s="109" t="s">
        <v>414</v>
      </c>
      <c r="AE32" s="106">
        <f>SUM(AD31+X31+R31+L31+F31)</f>
        <v>0</v>
      </c>
    </row>
    <row r="33" spans="1:31" ht="16.2" customHeight="1">
      <c r="A33" s="166">
        <v>2</v>
      </c>
      <c r="B33" s="167">
        <v>20</v>
      </c>
      <c r="C33" s="71" t="s">
        <v>98</v>
      </c>
      <c r="E33" s="285"/>
      <c r="F33" s="363"/>
      <c r="G33" s="295">
        <v>2</v>
      </c>
      <c r="H33" s="328">
        <v>20</v>
      </c>
      <c r="I33" s="329"/>
      <c r="J33" s="329"/>
      <c r="K33" s="632"/>
      <c r="L33" s="363"/>
      <c r="M33" s="295">
        <v>2</v>
      </c>
      <c r="N33" s="328">
        <v>20</v>
      </c>
      <c r="O33" s="329"/>
      <c r="P33" s="329"/>
      <c r="Q33" s="632"/>
      <c r="R33" s="329"/>
      <c r="S33" s="295">
        <v>2</v>
      </c>
      <c r="T33" s="328">
        <v>20</v>
      </c>
      <c r="U33" s="329"/>
      <c r="V33" s="329"/>
      <c r="W33" s="632"/>
      <c r="X33" s="329"/>
      <c r="Y33" s="295">
        <v>2</v>
      </c>
      <c r="Z33" s="328">
        <v>20</v>
      </c>
      <c r="AA33" s="329"/>
      <c r="AB33" s="345"/>
      <c r="AC33" s="285"/>
      <c r="AD33" s="547"/>
      <c r="AE33" s="544"/>
    </row>
    <row r="34" spans="1:31" ht="16.2" customHeight="1">
      <c r="A34" s="166">
        <v>3</v>
      </c>
      <c r="B34" s="167">
        <v>12028</v>
      </c>
      <c r="C34" s="19" t="s">
        <v>321</v>
      </c>
      <c r="D34" s="4">
        <v>500</v>
      </c>
      <c r="E34" s="271" t="s">
        <v>1006</v>
      </c>
      <c r="F34" s="253"/>
      <c r="G34" s="166">
        <v>3</v>
      </c>
      <c r="H34" s="167">
        <v>22009</v>
      </c>
      <c r="I34" s="19" t="s">
        <v>20</v>
      </c>
      <c r="J34" s="4">
        <v>200</v>
      </c>
      <c r="K34" s="271" t="s">
        <v>1022</v>
      </c>
      <c r="L34" s="202"/>
      <c r="M34" s="166">
        <v>3</v>
      </c>
      <c r="N34" s="167">
        <v>32009</v>
      </c>
      <c r="O34" s="19" t="s">
        <v>20</v>
      </c>
      <c r="P34" s="4">
        <v>150</v>
      </c>
      <c r="Q34" s="303" t="s">
        <v>1022</v>
      </c>
      <c r="R34" s="202"/>
      <c r="S34" s="166">
        <v>3</v>
      </c>
      <c r="T34" s="167">
        <v>42013</v>
      </c>
      <c r="U34" s="19" t="s">
        <v>406</v>
      </c>
      <c r="V34" s="4">
        <v>350</v>
      </c>
      <c r="W34" s="271" t="s">
        <v>920</v>
      </c>
      <c r="X34" s="253"/>
      <c r="Y34" s="166">
        <v>3</v>
      </c>
      <c r="Z34" s="167">
        <v>62024</v>
      </c>
      <c r="AA34" s="19" t="s">
        <v>406</v>
      </c>
      <c r="AB34" s="4">
        <v>2200</v>
      </c>
      <c r="AC34" s="271" t="s">
        <v>1006</v>
      </c>
      <c r="AD34" s="202"/>
      <c r="AE34" s="68"/>
    </row>
    <row r="35" spans="1:31" ht="16.2" customHeight="1">
      <c r="A35" s="166">
        <v>3</v>
      </c>
      <c r="B35" s="167">
        <v>12029</v>
      </c>
      <c r="C35" s="20" t="s">
        <v>31</v>
      </c>
      <c r="D35" s="3">
        <v>300</v>
      </c>
      <c r="E35" s="236"/>
      <c r="F35" s="214"/>
      <c r="G35" s="166">
        <v>3</v>
      </c>
      <c r="I35" s="23"/>
      <c r="J35" s="8"/>
      <c r="K35" s="708"/>
      <c r="L35" s="249"/>
      <c r="M35" s="166">
        <v>3</v>
      </c>
      <c r="O35" s="674"/>
      <c r="P35" s="366"/>
      <c r="Q35" s="306"/>
      <c r="R35" s="249"/>
      <c r="S35" s="166">
        <v>3</v>
      </c>
      <c r="T35" s="167">
        <v>42014</v>
      </c>
      <c r="U35" s="20" t="s">
        <v>407</v>
      </c>
      <c r="V35" s="3">
        <v>250</v>
      </c>
      <c r="W35" s="236"/>
      <c r="X35" s="214"/>
      <c r="Y35" s="166">
        <v>3</v>
      </c>
      <c r="Z35" s="167">
        <v>62025</v>
      </c>
      <c r="AA35" s="20" t="s">
        <v>407</v>
      </c>
      <c r="AB35" s="366">
        <v>1450</v>
      </c>
      <c r="AC35" s="633"/>
      <c r="AD35" s="249"/>
      <c r="AE35" s="69" t="s">
        <v>421</v>
      </c>
    </row>
    <row r="36" spans="1:31" ht="16.2" customHeight="1">
      <c r="A36" s="166">
        <v>3</v>
      </c>
      <c r="B36" s="167">
        <v>12030</v>
      </c>
      <c r="C36" s="20" t="s">
        <v>32</v>
      </c>
      <c r="D36" s="3">
        <v>200</v>
      </c>
      <c r="E36" s="236" t="s">
        <v>17</v>
      </c>
      <c r="F36" s="214"/>
      <c r="G36" s="166">
        <v>3</v>
      </c>
      <c r="I36" s="674"/>
      <c r="J36" s="366"/>
      <c r="K36" s="633"/>
      <c r="L36" s="249"/>
      <c r="M36" s="295">
        <v>3</v>
      </c>
      <c r="N36" s="328"/>
      <c r="O36" s="439"/>
      <c r="P36" s="366"/>
      <c r="Q36" s="633"/>
      <c r="R36" s="249"/>
      <c r="S36" s="166">
        <v>3</v>
      </c>
      <c r="T36" s="167">
        <v>42015</v>
      </c>
      <c r="U36" s="20" t="s">
        <v>408</v>
      </c>
      <c r="V36" s="3">
        <v>100</v>
      </c>
      <c r="W36" s="236" t="s">
        <v>17</v>
      </c>
      <c r="X36" s="214"/>
      <c r="Y36" s="166">
        <v>3</v>
      </c>
      <c r="Z36" s="167">
        <v>62023</v>
      </c>
      <c r="AA36" s="20" t="s">
        <v>1088</v>
      </c>
      <c r="AB36" s="223">
        <v>450</v>
      </c>
      <c r="AC36" s="236" t="s">
        <v>17</v>
      </c>
      <c r="AD36" s="214"/>
      <c r="AE36" s="290" t="s">
        <v>422</v>
      </c>
    </row>
    <row r="37" spans="1:31" ht="16.2" customHeight="1">
      <c r="A37" s="166">
        <v>3</v>
      </c>
      <c r="B37" s="167">
        <v>12031</v>
      </c>
      <c r="C37" s="20" t="s">
        <v>33</v>
      </c>
      <c r="D37" s="3">
        <v>450</v>
      </c>
      <c r="E37" s="236" t="s">
        <v>17</v>
      </c>
      <c r="F37" s="214"/>
      <c r="G37" s="166">
        <v>3</v>
      </c>
      <c r="I37" s="439"/>
      <c r="J37" s="223"/>
      <c r="K37" s="631"/>
      <c r="L37" s="214"/>
      <c r="M37" s="295">
        <v>3</v>
      </c>
      <c r="N37" s="328"/>
      <c r="O37" s="439"/>
      <c r="P37" s="223"/>
      <c r="Q37" s="631"/>
      <c r="R37" s="214"/>
      <c r="S37" s="166">
        <v>3</v>
      </c>
      <c r="T37" s="167">
        <v>42016</v>
      </c>
      <c r="U37" s="20" t="s">
        <v>409</v>
      </c>
      <c r="V37" s="3">
        <v>250</v>
      </c>
      <c r="W37" s="236" t="s">
        <v>17</v>
      </c>
      <c r="X37" s="214"/>
      <c r="Y37" s="166">
        <v>3</v>
      </c>
      <c r="Z37" s="167">
        <v>62022</v>
      </c>
      <c r="AA37" s="20" t="s">
        <v>409</v>
      </c>
      <c r="AB37" s="223">
        <v>600</v>
      </c>
      <c r="AC37" s="236" t="s">
        <v>17</v>
      </c>
      <c r="AD37" s="214"/>
      <c r="AE37" s="309"/>
    </row>
    <row r="38" spans="1:31" ht="16.2" customHeight="1">
      <c r="A38" s="166">
        <v>3</v>
      </c>
      <c r="B38" s="167">
        <v>12032</v>
      </c>
      <c r="C38" s="20" t="s">
        <v>34</v>
      </c>
      <c r="D38" s="3">
        <v>250</v>
      </c>
      <c r="E38" s="236" t="s">
        <v>17</v>
      </c>
      <c r="F38" s="214"/>
      <c r="G38" s="166">
        <v>3</v>
      </c>
      <c r="I38" s="439"/>
      <c r="J38" s="223"/>
      <c r="K38" s="631"/>
      <c r="L38" s="214"/>
      <c r="M38" s="295">
        <v>3</v>
      </c>
      <c r="N38" s="328"/>
      <c r="O38" s="439"/>
      <c r="P38" s="223"/>
      <c r="Q38" s="631"/>
      <c r="R38" s="214"/>
      <c r="S38" s="166">
        <v>3</v>
      </c>
      <c r="T38" s="167">
        <v>42017</v>
      </c>
      <c r="U38" s="20" t="s">
        <v>410</v>
      </c>
      <c r="V38" s="3">
        <v>100</v>
      </c>
      <c r="W38" s="236" t="s">
        <v>17</v>
      </c>
      <c r="X38" s="214"/>
      <c r="Y38" s="166">
        <v>3</v>
      </c>
      <c r="Z38" s="167">
        <v>62021</v>
      </c>
      <c r="AA38" s="20" t="s">
        <v>20</v>
      </c>
      <c r="AB38" s="223">
        <v>1200</v>
      </c>
      <c r="AC38" s="708"/>
      <c r="AD38" s="214"/>
      <c r="AE38" s="309"/>
    </row>
    <row r="39" spans="1:31" ht="16.2" customHeight="1">
      <c r="A39" s="166">
        <v>3</v>
      </c>
      <c r="B39" s="167">
        <v>12022</v>
      </c>
      <c r="C39" s="23" t="s">
        <v>1038</v>
      </c>
      <c r="D39" s="8">
        <v>800</v>
      </c>
      <c r="E39" s="708" t="s">
        <v>1021</v>
      </c>
      <c r="F39" s="214"/>
      <c r="G39" s="166">
        <v>3</v>
      </c>
      <c r="I39" s="439"/>
      <c r="J39" s="223"/>
      <c r="K39" s="631"/>
      <c r="L39" s="214"/>
      <c r="M39" s="295">
        <v>3</v>
      </c>
      <c r="N39" s="328"/>
      <c r="O39" s="439"/>
      <c r="P39" s="223"/>
      <c r="Q39" s="631"/>
      <c r="R39" s="214"/>
      <c r="S39" s="166">
        <v>3</v>
      </c>
      <c r="T39" s="167">
        <v>42029</v>
      </c>
      <c r="U39" s="20" t="s">
        <v>900</v>
      </c>
      <c r="V39" s="3">
        <v>50</v>
      </c>
      <c r="W39" s="236" t="s">
        <v>17</v>
      </c>
      <c r="X39" s="214"/>
      <c r="Y39" s="166">
        <v>3</v>
      </c>
      <c r="AA39" s="439"/>
      <c r="AB39" s="223"/>
      <c r="AC39" s="631"/>
      <c r="AD39" s="214"/>
      <c r="AE39" s="309"/>
    </row>
    <row r="40" spans="1:31" ht="16.2" customHeight="1">
      <c r="A40" s="166">
        <v>3</v>
      </c>
      <c r="B40" s="167">
        <v>12025</v>
      </c>
      <c r="C40" s="20" t="s">
        <v>19</v>
      </c>
      <c r="D40" s="3">
        <v>550</v>
      </c>
      <c r="E40" s="708"/>
      <c r="F40" s="214"/>
      <c r="G40" s="166">
        <v>3</v>
      </c>
      <c r="I40" s="439"/>
      <c r="J40" s="223"/>
      <c r="K40" s="631"/>
      <c r="L40" s="214"/>
      <c r="M40" s="295">
        <v>3</v>
      </c>
      <c r="N40" s="328"/>
      <c r="O40" s="439"/>
      <c r="P40" s="223"/>
      <c r="Q40" s="631"/>
      <c r="R40" s="214"/>
      <c r="S40" s="166">
        <v>3</v>
      </c>
      <c r="T40" s="167">
        <v>42023</v>
      </c>
      <c r="U40" s="23" t="s">
        <v>20</v>
      </c>
      <c r="V40" s="8">
        <v>400</v>
      </c>
      <c r="W40" s="306" t="s">
        <v>1022</v>
      </c>
      <c r="X40" s="214"/>
      <c r="Y40" s="166">
        <v>3</v>
      </c>
      <c r="AA40" s="439"/>
      <c r="AB40" s="223"/>
      <c r="AC40" s="631"/>
      <c r="AD40" s="214"/>
      <c r="AE40" s="309"/>
    </row>
    <row r="41" spans="1:31" ht="16.2" customHeight="1">
      <c r="A41" s="166">
        <v>3</v>
      </c>
      <c r="C41" s="20"/>
      <c r="D41" s="676"/>
      <c r="E41" s="304"/>
      <c r="F41" s="214"/>
      <c r="G41" s="166">
        <v>3</v>
      </c>
      <c r="H41" s="168"/>
      <c r="I41" s="439"/>
      <c r="J41" s="223"/>
      <c r="K41" s="631"/>
      <c r="L41" s="214"/>
      <c r="M41" s="295">
        <v>3</v>
      </c>
      <c r="N41" s="328"/>
      <c r="O41" s="439"/>
      <c r="P41" s="223"/>
      <c r="Q41" s="631"/>
      <c r="R41" s="214"/>
      <c r="S41" s="166">
        <v>3</v>
      </c>
      <c r="T41" s="167">
        <v>42026</v>
      </c>
      <c r="U41" s="20" t="s">
        <v>21</v>
      </c>
      <c r="V41" s="3">
        <v>50</v>
      </c>
      <c r="W41" s="304"/>
      <c r="X41" s="249"/>
      <c r="Y41" s="166">
        <v>3</v>
      </c>
      <c r="AA41" s="439"/>
      <c r="AB41" s="223"/>
      <c r="AC41" s="631"/>
      <c r="AD41" s="214"/>
      <c r="AE41" s="309"/>
    </row>
    <row r="42" spans="1:31" ht="16.2" customHeight="1" thickBot="1">
      <c r="A42" s="166">
        <v>3</v>
      </c>
      <c r="C42" s="20"/>
      <c r="D42" s="3"/>
      <c r="E42" s="304"/>
      <c r="F42" s="254"/>
      <c r="H42" s="168"/>
      <c r="I42" s="672"/>
      <c r="J42" s="381"/>
      <c r="K42" s="634"/>
      <c r="L42" s="254"/>
      <c r="M42" s="295"/>
      <c r="N42" s="328"/>
      <c r="O42" s="672"/>
      <c r="P42" s="381"/>
      <c r="Q42" s="634"/>
      <c r="R42" s="254"/>
      <c r="U42" s="672"/>
      <c r="V42" s="381"/>
      <c r="W42" s="634"/>
      <c r="X42" s="254"/>
      <c r="Y42" s="295"/>
      <c r="Z42" s="328"/>
      <c r="AA42" s="672"/>
      <c r="AB42" s="381"/>
      <c r="AC42" s="634"/>
      <c r="AD42" s="302"/>
      <c r="AE42" s="309"/>
    </row>
    <row r="43" spans="1:31" ht="16.2" customHeight="1" thickTop="1">
      <c r="A43" s="166">
        <v>4</v>
      </c>
      <c r="C43" s="40" t="s">
        <v>228</v>
      </c>
      <c r="D43" s="41">
        <f>SUM(D34:D42)</f>
        <v>3050</v>
      </c>
      <c r="E43" s="48"/>
      <c r="F43" s="79">
        <f>SUM(F34:F42)</f>
        <v>0</v>
      </c>
      <c r="G43" s="166">
        <v>4</v>
      </c>
      <c r="I43" s="40" t="s">
        <v>228</v>
      </c>
      <c r="J43" s="41">
        <f>SUM(J34:J42)</f>
        <v>200</v>
      </c>
      <c r="K43" s="48"/>
      <c r="L43" s="79">
        <f>SUM(L34:L42)</f>
        <v>0</v>
      </c>
      <c r="M43" s="166">
        <v>4</v>
      </c>
      <c r="O43" s="40" t="s">
        <v>228</v>
      </c>
      <c r="P43" s="41">
        <f>SUM(P34:P42)</f>
        <v>150</v>
      </c>
      <c r="Q43" s="48"/>
      <c r="R43" s="79">
        <f>SUM(R34:R42)</f>
        <v>0</v>
      </c>
      <c r="S43" s="166">
        <v>4</v>
      </c>
      <c r="U43" s="40" t="s">
        <v>228</v>
      </c>
      <c r="V43" s="41">
        <f>SUM(V34:V42)</f>
        <v>1550</v>
      </c>
      <c r="W43" s="48"/>
      <c r="X43" s="79">
        <f>SUM(X34:X42)</f>
        <v>0</v>
      </c>
      <c r="Y43" s="166">
        <v>4</v>
      </c>
      <c r="AA43" s="40" t="s">
        <v>228</v>
      </c>
      <c r="AB43" s="41">
        <f>SUM(AB34:AB42)</f>
        <v>5900</v>
      </c>
      <c r="AC43" s="48"/>
      <c r="AD43" s="105">
        <f>SUM(AD34:AD42)</f>
        <v>0</v>
      </c>
      <c r="AE43" s="49">
        <f>+AB43+V43+P43+J43+D43</f>
        <v>10850</v>
      </c>
    </row>
    <row r="44" spans="1:31" ht="16.2" customHeight="1">
      <c r="A44" s="166">
        <v>9</v>
      </c>
      <c r="C44" s="13" t="s">
        <v>1023</v>
      </c>
      <c r="D44" s="13"/>
      <c r="E44" s="13"/>
      <c r="F44" s="13"/>
      <c r="G44" s="166">
        <v>9</v>
      </c>
      <c r="I44" s="13"/>
      <c r="K44" s="13"/>
      <c r="L44" s="329"/>
      <c r="M44" s="166">
        <v>9</v>
      </c>
      <c r="O44" s="329" t="s">
        <v>1235</v>
      </c>
      <c r="P44" s="329"/>
      <c r="Q44" s="345"/>
      <c r="R44" s="363"/>
      <c r="S44" s="295">
        <v>9</v>
      </c>
      <c r="T44" s="328"/>
      <c r="U44" s="329"/>
      <c r="V44" s="329"/>
      <c r="W44" s="345"/>
      <c r="X44" s="363"/>
      <c r="Y44" s="295">
        <v>9</v>
      </c>
      <c r="Z44" s="328"/>
      <c r="AA44" s="329"/>
      <c r="AB44" s="329"/>
      <c r="AC44" s="345"/>
      <c r="AD44" s="110" t="s">
        <v>414</v>
      </c>
      <c r="AE44" s="112">
        <f>SUM(AD43+X43+R43+L43+F43)</f>
        <v>0</v>
      </c>
    </row>
    <row r="45" spans="1:31" ht="16.2" customHeight="1">
      <c r="C45" t="s">
        <v>1025</v>
      </c>
      <c r="L45" s="363"/>
      <c r="M45" s="295"/>
      <c r="N45" s="328"/>
      <c r="O45" s="329" t="s">
        <v>1344</v>
      </c>
      <c r="P45" s="329"/>
      <c r="Q45" s="345"/>
      <c r="R45" s="363"/>
      <c r="S45" s="295"/>
      <c r="T45" s="328"/>
      <c r="U45" s="329"/>
      <c r="V45" s="329"/>
      <c r="W45" s="345"/>
      <c r="X45" s="363"/>
      <c r="Y45" s="295"/>
      <c r="Z45" s="328"/>
      <c r="AA45" s="329"/>
      <c r="AB45" s="329"/>
      <c r="AC45" s="345"/>
      <c r="AD45" s="363"/>
      <c r="AE45" s="329"/>
    </row>
    <row r="46" spans="1:31" ht="16.2" customHeight="1">
      <c r="C46" t="s">
        <v>988</v>
      </c>
      <c r="D46" s="329"/>
      <c r="E46" s="345"/>
      <c r="F46" s="363"/>
      <c r="G46" s="295"/>
      <c r="H46" s="328"/>
      <c r="I46" s="329"/>
      <c r="K46" s="345"/>
      <c r="L46" s="363"/>
      <c r="M46" s="295"/>
      <c r="N46" s="328"/>
      <c r="O46" s="329" t="s">
        <v>1353</v>
      </c>
      <c r="P46" s="329"/>
      <c r="Q46" s="345"/>
      <c r="R46" s="363"/>
      <c r="S46" s="295"/>
      <c r="T46" s="328"/>
      <c r="U46" s="329"/>
      <c r="V46" s="329"/>
      <c r="W46" s="345"/>
      <c r="X46" s="363"/>
      <c r="Y46" s="295"/>
      <c r="Z46" s="328"/>
      <c r="AA46" s="329"/>
      <c r="AB46" s="329"/>
      <c r="AC46" s="345"/>
      <c r="AD46" s="363"/>
      <c r="AE46" s="329"/>
    </row>
    <row r="47" spans="1:31" ht="16.2" customHeight="1">
      <c r="C47" t="s">
        <v>423</v>
      </c>
      <c r="D47" s="329"/>
      <c r="E47" s="345"/>
      <c r="F47" s="363"/>
      <c r="G47" s="295"/>
      <c r="H47" s="328"/>
      <c r="I47" s="329"/>
      <c r="J47" s="329"/>
      <c r="K47" s="345"/>
      <c r="L47" s="363"/>
      <c r="M47" s="295"/>
      <c r="N47" s="328"/>
      <c r="O47" s="329"/>
      <c r="P47" s="329"/>
      <c r="Q47" s="345"/>
      <c r="R47" s="363"/>
      <c r="S47" s="295"/>
      <c r="T47" s="328"/>
      <c r="U47" s="329"/>
      <c r="V47" s="329"/>
      <c r="W47" s="345"/>
      <c r="X47" s="363"/>
      <c r="Y47" s="295"/>
      <c r="Z47" s="328"/>
      <c r="AA47" s="329"/>
      <c r="AB47" s="329"/>
      <c r="AC47" s="345"/>
      <c r="AD47" s="363"/>
      <c r="AE47" s="329"/>
    </row>
    <row r="48" spans="1:31" ht="16.2" customHeight="1">
      <c r="C48" s="329"/>
      <c r="D48" s="329"/>
      <c r="E48" s="345"/>
      <c r="F48" s="363"/>
      <c r="G48" s="295"/>
      <c r="H48" s="328"/>
      <c r="I48" s="329"/>
      <c r="J48" s="329"/>
      <c r="K48" s="345"/>
      <c r="L48" s="363"/>
      <c r="M48" s="295"/>
      <c r="N48" s="328"/>
      <c r="O48" s="329"/>
      <c r="P48" s="329"/>
      <c r="Q48" s="345"/>
      <c r="R48" s="363"/>
      <c r="S48" s="295"/>
      <c r="T48" s="328"/>
      <c r="U48" s="329"/>
      <c r="V48" s="329"/>
      <c r="W48" s="345"/>
      <c r="X48" s="363"/>
      <c r="Y48" s="295"/>
      <c r="Z48" s="328"/>
      <c r="AA48" s="329"/>
      <c r="AB48" s="329"/>
      <c r="AC48" s="345"/>
      <c r="AD48" s="363"/>
      <c r="AE48" s="329"/>
    </row>
    <row r="49" spans="3:31" ht="16.2" customHeight="1">
      <c r="C49" s="329"/>
      <c r="D49" s="329"/>
      <c r="E49" s="345"/>
      <c r="F49" s="363"/>
      <c r="G49" s="295"/>
      <c r="H49" s="328"/>
      <c r="I49" s="329"/>
      <c r="J49" s="329"/>
      <c r="K49" s="345"/>
      <c r="L49" s="363"/>
      <c r="M49" s="295"/>
      <c r="N49" s="328"/>
      <c r="O49" s="329"/>
      <c r="P49" s="329"/>
      <c r="Q49" s="345"/>
      <c r="R49" s="363"/>
      <c r="S49" s="295"/>
      <c r="T49" s="328"/>
      <c r="U49" s="329"/>
      <c r="V49" s="329"/>
      <c r="W49" s="345"/>
      <c r="X49" s="363"/>
      <c r="Y49" s="295"/>
      <c r="Z49" s="328"/>
      <c r="AA49" s="329"/>
      <c r="AB49" s="329"/>
      <c r="AC49" s="345"/>
      <c r="AD49" s="363"/>
      <c r="AE49" s="329"/>
    </row>
    <row r="50" spans="3:31" ht="16.2" customHeight="1">
      <c r="C50" s="329"/>
      <c r="D50" s="329"/>
      <c r="E50" s="345"/>
      <c r="F50" s="363"/>
      <c r="G50" s="295"/>
      <c r="H50" s="328"/>
      <c r="I50" s="329"/>
      <c r="J50" s="329"/>
      <c r="K50" s="345"/>
      <c r="L50" s="363"/>
      <c r="M50" s="295"/>
      <c r="N50" s="328"/>
      <c r="O50" s="329"/>
      <c r="P50" s="329"/>
      <c r="Q50" s="345"/>
      <c r="R50" s="363"/>
      <c r="S50" s="295"/>
      <c r="T50" s="328"/>
      <c r="U50" s="329"/>
      <c r="V50" s="329"/>
      <c r="W50" s="345"/>
      <c r="X50" s="363"/>
      <c r="Y50" s="295"/>
      <c r="Z50" s="328"/>
      <c r="AA50" s="329"/>
      <c r="AB50" s="329"/>
      <c r="AC50" s="345"/>
      <c r="AD50" s="363"/>
      <c r="AE50" s="329"/>
    </row>
    <row r="51" spans="3:31" ht="16.2" customHeight="1">
      <c r="C51" s="329"/>
      <c r="D51" s="329"/>
      <c r="E51" s="345"/>
      <c r="F51" s="363"/>
      <c r="G51" s="295"/>
      <c r="H51" s="328"/>
      <c r="I51" s="329"/>
      <c r="J51" s="329"/>
      <c r="K51" s="345"/>
      <c r="L51" s="363"/>
      <c r="M51" s="295"/>
      <c r="N51" s="328"/>
      <c r="O51" s="329"/>
      <c r="P51" s="329"/>
      <c r="Q51" s="345"/>
      <c r="R51" s="363"/>
      <c r="S51" s="295"/>
      <c r="T51" s="328"/>
      <c r="U51" s="329"/>
      <c r="V51" s="329"/>
      <c r="W51" s="345"/>
      <c r="X51" s="363"/>
      <c r="Y51" s="295"/>
      <c r="Z51" s="328"/>
      <c r="AA51" s="329"/>
      <c r="AB51" s="329"/>
      <c r="AC51" s="345"/>
      <c r="AD51" s="363"/>
      <c r="AE51" s="329"/>
    </row>
    <row r="52" spans="3:31" ht="16.2" customHeight="1">
      <c r="C52" s="329"/>
      <c r="D52" s="329"/>
      <c r="E52" s="345"/>
      <c r="F52" s="363"/>
      <c r="G52" s="295"/>
      <c r="H52" s="328"/>
      <c r="I52" s="329"/>
      <c r="J52" s="329"/>
      <c r="K52" s="345"/>
      <c r="L52" s="363"/>
      <c r="M52" s="295"/>
      <c r="N52" s="328"/>
      <c r="O52" s="329"/>
      <c r="P52" s="329"/>
      <c r="Q52" s="345"/>
      <c r="R52" s="363"/>
      <c r="S52" s="295"/>
      <c r="T52" s="328"/>
      <c r="U52" s="329"/>
      <c r="V52" s="329"/>
      <c r="W52" s="345"/>
      <c r="X52" s="363"/>
      <c r="Y52" s="295"/>
      <c r="Z52" s="328"/>
      <c r="AA52" s="329"/>
      <c r="AB52" s="329"/>
      <c r="AC52" s="345"/>
      <c r="AD52" s="363"/>
      <c r="AE52" s="329"/>
    </row>
    <row r="53" spans="3:31" ht="16.2" customHeight="1">
      <c r="C53" s="329"/>
      <c r="D53" s="329"/>
      <c r="E53" s="345"/>
      <c r="F53" s="363"/>
      <c r="G53" s="295"/>
      <c r="H53" s="328"/>
      <c r="I53" s="329"/>
      <c r="J53" s="329"/>
      <c r="K53" s="345"/>
      <c r="L53" s="363"/>
      <c r="M53" s="295"/>
      <c r="N53" s="328"/>
      <c r="O53" s="329"/>
      <c r="P53" s="329"/>
      <c r="Q53" s="345"/>
      <c r="R53" s="363"/>
      <c r="S53" s="295"/>
      <c r="T53" s="328"/>
      <c r="U53" s="329"/>
      <c r="V53" s="329"/>
      <c r="W53" s="345"/>
      <c r="X53" s="363"/>
      <c r="Y53" s="295"/>
      <c r="Z53" s="328"/>
      <c r="AA53" s="329"/>
      <c r="AB53" s="329"/>
      <c r="AC53" s="345"/>
      <c r="AD53" s="363"/>
      <c r="AE53" s="329"/>
    </row>
    <row r="54" spans="3:31" ht="16.2" customHeight="1">
      <c r="C54" s="329"/>
      <c r="D54" s="329"/>
      <c r="E54" s="345"/>
      <c r="F54" s="363"/>
      <c r="G54" s="295"/>
      <c r="H54" s="328"/>
      <c r="I54" s="329"/>
      <c r="J54" s="329"/>
      <c r="K54" s="345"/>
      <c r="L54" s="363"/>
      <c r="M54" s="295"/>
      <c r="N54" s="328"/>
      <c r="O54" s="329"/>
      <c r="P54" s="329"/>
      <c r="Q54" s="345"/>
      <c r="R54" s="363"/>
      <c r="S54" s="295"/>
      <c r="T54" s="328"/>
      <c r="U54" s="329"/>
      <c r="V54" s="329"/>
      <c r="W54" s="345"/>
      <c r="X54" s="363"/>
      <c r="Y54" s="295"/>
      <c r="Z54" s="328"/>
      <c r="AA54" s="329"/>
      <c r="AB54" s="329"/>
      <c r="AC54" s="345"/>
      <c r="AD54" s="363"/>
      <c r="AE54" s="329"/>
    </row>
    <row r="55" spans="3:31" ht="16.2" customHeight="1">
      <c r="C55" s="329"/>
      <c r="D55" s="329"/>
      <c r="E55" s="345"/>
      <c r="F55" s="363"/>
      <c r="G55" s="295"/>
      <c r="H55" s="328"/>
      <c r="I55" s="329"/>
      <c r="J55" s="329"/>
      <c r="K55" s="345"/>
      <c r="L55" s="363"/>
      <c r="M55" s="295"/>
      <c r="N55" s="328"/>
      <c r="O55" s="329"/>
      <c r="P55" s="329"/>
      <c r="Q55" s="345"/>
      <c r="R55" s="363"/>
      <c r="S55" s="295"/>
      <c r="T55" s="328"/>
      <c r="U55" s="329"/>
      <c r="V55" s="329"/>
      <c r="W55" s="345"/>
      <c r="X55" s="363"/>
      <c r="Y55" s="295"/>
      <c r="Z55" s="328"/>
      <c r="AA55" s="329"/>
      <c r="AB55" s="329"/>
      <c r="AC55" s="345"/>
      <c r="AD55" s="363"/>
      <c r="AE55" s="329"/>
    </row>
    <row r="56" spans="3:31" ht="16.2" customHeight="1">
      <c r="C56" s="329"/>
      <c r="D56" s="329"/>
      <c r="E56" s="345"/>
      <c r="F56" s="363"/>
      <c r="G56" s="295"/>
      <c r="H56" s="328"/>
      <c r="I56" s="329"/>
      <c r="J56" s="329"/>
      <c r="K56" s="345"/>
      <c r="L56" s="363"/>
      <c r="M56" s="295"/>
      <c r="N56" s="328"/>
      <c r="O56" s="329"/>
      <c r="P56" s="329"/>
      <c r="Q56" s="345"/>
      <c r="R56" s="363"/>
      <c r="S56" s="295"/>
      <c r="T56" s="328"/>
      <c r="U56" s="329"/>
      <c r="V56" s="329"/>
      <c r="W56" s="345"/>
      <c r="X56" s="363"/>
      <c r="Y56" s="295"/>
      <c r="Z56" s="328"/>
      <c r="AA56" s="329"/>
      <c r="AB56" s="329"/>
      <c r="AC56" s="345"/>
      <c r="AD56" s="363"/>
      <c r="AE56" s="329"/>
    </row>
    <row r="57" spans="3:31" ht="16.2" customHeight="1">
      <c r="C57" s="329"/>
      <c r="D57" s="329"/>
      <c r="E57" s="345"/>
      <c r="F57" s="363"/>
      <c r="G57" s="295"/>
      <c r="H57" s="328"/>
      <c r="I57" s="329"/>
      <c r="J57" s="329"/>
      <c r="K57" s="345"/>
      <c r="L57" s="363"/>
      <c r="M57" s="295"/>
      <c r="N57" s="328"/>
      <c r="O57" s="329"/>
      <c r="P57" s="329"/>
      <c r="Q57" s="345"/>
      <c r="R57" s="363"/>
      <c r="S57" s="295"/>
      <c r="T57" s="328"/>
      <c r="U57" s="329"/>
      <c r="V57" s="329"/>
      <c r="W57" s="345"/>
      <c r="X57" s="363"/>
      <c r="Y57" s="295"/>
      <c r="Z57" s="328"/>
      <c r="AA57" s="329"/>
      <c r="AB57" s="329"/>
      <c r="AC57" s="345"/>
      <c r="AD57" s="363"/>
      <c r="AE57" s="329"/>
    </row>
    <row r="58" spans="3:31" ht="16.2" customHeight="1">
      <c r="C58" s="329"/>
      <c r="D58" s="329"/>
      <c r="E58" s="345"/>
      <c r="F58" s="363"/>
      <c r="G58" s="295"/>
      <c r="H58" s="328"/>
      <c r="I58" s="329"/>
      <c r="J58" s="329"/>
      <c r="K58" s="345"/>
      <c r="L58" s="363"/>
      <c r="M58" s="295"/>
      <c r="N58" s="328"/>
      <c r="O58" s="329"/>
      <c r="P58" s="329"/>
      <c r="Q58" s="345"/>
      <c r="R58" s="363"/>
      <c r="S58" s="295"/>
      <c r="T58" s="328"/>
      <c r="U58" s="329"/>
      <c r="V58" s="329"/>
      <c r="W58" s="345"/>
      <c r="X58" s="363"/>
      <c r="Y58" s="295"/>
      <c r="Z58" s="328"/>
      <c r="AA58" s="329"/>
      <c r="AB58" s="329"/>
      <c r="AC58" s="345"/>
      <c r="AD58" s="363"/>
      <c r="AE58" s="329"/>
    </row>
    <row r="59" spans="3:31" ht="16.2" customHeight="1">
      <c r="C59" s="329"/>
      <c r="D59" s="329"/>
      <c r="E59" s="345"/>
      <c r="F59" s="363"/>
      <c r="G59" s="295"/>
      <c r="H59" s="328"/>
      <c r="I59" s="329"/>
      <c r="J59" s="329"/>
      <c r="K59" s="345"/>
      <c r="L59" s="363"/>
      <c r="M59" s="295"/>
      <c r="N59" s="328"/>
      <c r="O59" s="329"/>
      <c r="P59" s="329"/>
      <c r="Q59" s="345"/>
      <c r="R59" s="363"/>
      <c r="S59" s="295"/>
      <c r="T59" s="328"/>
      <c r="U59" s="329"/>
      <c r="V59" s="329"/>
      <c r="W59" s="345"/>
      <c r="X59" s="363"/>
      <c r="Y59" s="295"/>
      <c r="Z59" s="328"/>
      <c r="AA59" s="329"/>
      <c r="AB59" s="329"/>
      <c r="AC59" s="345"/>
      <c r="AD59" s="363"/>
      <c r="AE59" s="329"/>
    </row>
    <row r="60" spans="3:31" ht="16.2" customHeight="1">
      <c r="C60" s="329"/>
      <c r="D60" s="329"/>
      <c r="E60" s="345"/>
      <c r="F60" s="363"/>
      <c r="G60" s="295"/>
      <c r="H60" s="328"/>
      <c r="I60" s="329"/>
      <c r="J60" s="329"/>
      <c r="K60" s="345"/>
      <c r="L60" s="363"/>
      <c r="M60" s="295"/>
      <c r="N60" s="328"/>
      <c r="O60" s="329"/>
      <c r="P60" s="329"/>
      <c r="Q60" s="345"/>
      <c r="R60" s="363"/>
      <c r="S60" s="295"/>
      <c r="T60" s="328"/>
      <c r="U60" s="329"/>
      <c r="V60" s="329"/>
      <c r="W60" s="345"/>
      <c r="X60" s="363"/>
      <c r="Y60" s="295"/>
      <c r="Z60" s="328"/>
      <c r="AA60" s="329"/>
      <c r="AB60" s="329"/>
      <c r="AC60" s="345"/>
      <c r="AD60" s="363"/>
      <c r="AE60" s="329"/>
    </row>
    <row r="61" spans="3:31" ht="16.2" customHeight="1">
      <c r="C61" s="329"/>
      <c r="D61" s="329"/>
      <c r="E61" s="345"/>
      <c r="F61" s="363"/>
      <c r="G61" s="295"/>
      <c r="H61" s="328"/>
      <c r="I61" s="329"/>
      <c r="J61" s="329"/>
      <c r="K61" s="345"/>
      <c r="L61" s="363"/>
      <c r="M61" s="295"/>
      <c r="N61" s="328"/>
      <c r="O61" s="329"/>
      <c r="P61" s="329"/>
      <c r="Q61" s="345"/>
      <c r="R61" s="363"/>
      <c r="S61" s="295"/>
      <c r="T61" s="328"/>
      <c r="U61" s="329"/>
      <c r="V61" s="329"/>
      <c r="W61" s="345"/>
      <c r="X61" s="363"/>
      <c r="Y61" s="295"/>
      <c r="Z61" s="328"/>
      <c r="AA61" s="329"/>
      <c r="AB61" s="329"/>
      <c r="AC61" s="345"/>
      <c r="AD61" s="363"/>
      <c r="AE61" s="329"/>
    </row>
    <row r="62" spans="3:31" ht="16.2" customHeight="1">
      <c r="C62" s="329"/>
      <c r="D62" s="329"/>
      <c r="E62" s="345"/>
      <c r="F62" s="363"/>
      <c r="G62" s="295"/>
      <c r="H62" s="328"/>
      <c r="I62" s="329"/>
      <c r="J62" s="329"/>
      <c r="K62" s="345"/>
      <c r="L62" s="363"/>
      <c r="M62" s="295"/>
      <c r="N62" s="328"/>
      <c r="O62" s="329"/>
      <c r="P62" s="329"/>
      <c r="Q62" s="345"/>
      <c r="R62" s="363"/>
      <c r="S62" s="295"/>
      <c r="T62" s="328"/>
      <c r="U62" s="329"/>
      <c r="V62" s="329"/>
      <c r="W62" s="345"/>
      <c r="X62" s="363"/>
      <c r="Y62" s="295"/>
      <c r="Z62" s="328"/>
      <c r="AA62" s="329"/>
      <c r="AB62" s="329"/>
      <c r="AC62" s="345"/>
      <c r="AD62" s="363"/>
      <c r="AE62" s="329"/>
    </row>
    <row r="63" spans="3:31" ht="16.2" customHeight="1">
      <c r="C63" s="329"/>
      <c r="D63" s="329"/>
      <c r="E63" s="345"/>
      <c r="F63" s="363"/>
      <c r="G63" s="295"/>
      <c r="H63" s="328"/>
      <c r="I63" s="329"/>
      <c r="J63" s="329"/>
      <c r="K63" s="345"/>
      <c r="L63" s="363"/>
      <c r="M63" s="295"/>
      <c r="N63" s="328"/>
      <c r="O63" s="329"/>
      <c r="P63" s="329"/>
      <c r="Q63" s="345"/>
      <c r="R63" s="363"/>
      <c r="S63" s="295"/>
      <c r="T63" s="328"/>
      <c r="U63" s="329"/>
      <c r="V63" s="329"/>
      <c r="W63" s="345"/>
      <c r="X63" s="363"/>
      <c r="Y63" s="295"/>
      <c r="Z63" s="328"/>
      <c r="AA63" s="329"/>
      <c r="AB63" s="329"/>
      <c r="AC63" s="345"/>
      <c r="AD63" s="363"/>
      <c r="AE63" s="329"/>
    </row>
    <row r="64" spans="3:31" ht="16.2" customHeight="1">
      <c r="C64" s="329"/>
      <c r="D64" s="329"/>
      <c r="E64" s="345"/>
      <c r="F64" s="363"/>
      <c r="G64" s="295"/>
      <c r="H64" s="328"/>
      <c r="I64" s="329"/>
      <c r="J64" s="329"/>
      <c r="K64" s="345"/>
      <c r="L64" s="363"/>
      <c r="M64" s="295"/>
      <c r="N64" s="328"/>
      <c r="O64" s="329"/>
      <c r="P64" s="329"/>
      <c r="Q64" s="345"/>
      <c r="R64" s="363"/>
      <c r="S64" s="295"/>
      <c r="T64" s="328"/>
      <c r="U64" s="329"/>
      <c r="V64" s="329"/>
      <c r="W64" s="345"/>
      <c r="X64" s="363"/>
      <c r="Y64" s="295"/>
      <c r="Z64" s="328"/>
      <c r="AA64" s="329"/>
      <c r="AB64" s="329"/>
      <c r="AC64" s="345"/>
      <c r="AD64" s="363"/>
      <c r="AE64" s="329"/>
    </row>
    <row r="65" spans="3:31" ht="16.2" customHeight="1">
      <c r="C65" s="329"/>
      <c r="D65" s="329"/>
      <c r="E65" s="345"/>
      <c r="F65" s="363"/>
      <c r="G65" s="295"/>
      <c r="H65" s="328"/>
      <c r="I65" s="329"/>
      <c r="J65" s="329"/>
      <c r="K65" s="345"/>
      <c r="L65" s="363"/>
      <c r="M65" s="295"/>
      <c r="N65" s="328"/>
      <c r="O65" s="329"/>
      <c r="P65" s="329"/>
      <c r="Q65" s="345"/>
      <c r="R65" s="363"/>
      <c r="S65" s="295"/>
      <c r="T65" s="328"/>
      <c r="U65" s="329"/>
      <c r="V65" s="329"/>
      <c r="W65" s="345"/>
      <c r="X65" s="363"/>
      <c r="Y65" s="295"/>
      <c r="Z65" s="328"/>
      <c r="AA65" s="329"/>
      <c r="AB65" s="329"/>
      <c r="AC65" s="345"/>
      <c r="AD65" s="363"/>
      <c r="AE65" s="329"/>
    </row>
    <row r="66" spans="3:31" ht="16.2" customHeight="1">
      <c r="C66" s="329"/>
      <c r="D66" s="329"/>
      <c r="E66" s="345"/>
      <c r="F66" s="363"/>
      <c r="G66" s="295"/>
      <c r="H66" s="328"/>
      <c r="I66" s="329"/>
      <c r="J66" s="329"/>
      <c r="K66" s="345"/>
      <c r="L66" s="363"/>
      <c r="M66" s="295"/>
      <c r="N66" s="328"/>
      <c r="O66" s="329"/>
      <c r="P66" s="329"/>
      <c r="Q66" s="345"/>
      <c r="R66" s="363"/>
      <c r="S66" s="295"/>
      <c r="T66" s="328"/>
      <c r="U66" s="329"/>
      <c r="V66" s="329"/>
      <c r="W66" s="345"/>
      <c r="X66" s="363"/>
      <c r="Y66" s="295"/>
      <c r="Z66" s="328"/>
      <c r="AA66" s="329"/>
      <c r="AB66" s="329"/>
      <c r="AC66" s="345"/>
      <c r="AD66" s="363"/>
      <c r="AE66" s="329"/>
    </row>
    <row r="67" spans="3:31" ht="16.2" customHeight="1">
      <c r="C67" s="329"/>
      <c r="D67" s="329"/>
      <c r="E67" s="345"/>
      <c r="F67" s="363"/>
      <c r="G67" s="295"/>
      <c r="H67" s="328"/>
      <c r="I67" s="329"/>
      <c r="J67" s="329"/>
      <c r="K67" s="345"/>
      <c r="L67" s="363"/>
      <c r="M67" s="295"/>
      <c r="N67" s="328"/>
      <c r="O67" s="329"/>
      <c r="P67" s="329"/>
      <c r="Q67" s="345"/>
      <c r="R67" s="363"/>
      <c r="S67" s="295"/>
      <c r="T67" s="328"/>
      <c r="U67" s="329"/>
      <c r="V67" s="329"/>
      <c r="W67" s="345"/>
      <c r="X67" s="363"/>
      <c r="Y67" s="295"/>
      <c r="Z67" s="328"/>
      <c r="AA67" s="329"/>
      <c r="AB67" s="329"/>
      <c r="AC67" s="345"/>
      <c r="AD67" s="363"/>
      <c r="AE67" s="329"/>
    </row>
    <row r="68" spans="3:31" ht="16.2" customHeight="1">
      <c r="C68" s="329"/>
      <c r="D68" s="329"/>
      <c r="E68" s="345"/>
      <c r="F68" s="363"/>
      <c r="G68" s="295"/>
      <c r="H68" s="328"/>
      <c r="I68" s="329"/>
      <c r="J68" s="329"/>
      <c r="K68" s="345"/>
      <c r="L68" s="363"/>
      <c r="M68" s="295"/>
      <c r="N68" s="328"/>
      <c r="O68" s="329"/>
      <c r="P68" s="329"/>
      <c r="Q68" s="345"/>
      <c r="R68" s="363"/>
      <c r="S68" s="295"/>
      <c r="T68" s="328"/>
      <c r="U68" s="329"/>
      <c r="V68" s="329"/>
      <c r="W68" s="345"/>
      <c r="X68" s="363"/>
      <c r="Y68" s="295"/>
      <c r="Z68" s="328"/>
      <c r="AA68" s="329"/>
      <c r="AB68" s="329"/>
      <c r="AC68" s="345"/>
      <c r="AD68" s="363"/>
      <c r="AE68" s="329"/>
    </row>
    <row r="69" spans="3:31" ht="16.2" customHeight="1">
      <c r="C69" s="329"/>
      <c r="D69" s="329"/>
      <c r="E69" s="345"/>
      <c r="F69" s="363"/>
      <c r="G69" s="295"/>
      <c r="H69" s="328"/>
      <c r="I69" s="329"/>
      <c r="J69" s="329"/>
      <c r="K69" s="345"/>
      <c r="L69" s="363"/>
      <c r="M69" s="295"/>
      <c r="N69" s="328"/>
      <c r="O69" s="329"/>
      <c r="P69" s="329"/>
      <c r="Q69" s="345"/>
      <c r="R69" s="363"/>
      <c r="S69" s="295"/>
      <c r="T69" s="328"/>
      <c r="U69" s="329"/>
      <c r="V69" s="329"/>
      <c r="W69" s="345"/>
      <c r="X69" s="363"/>
      <c r="Y69" s="295"/>
      <c r="Z69" s="328"/>
      <c r="AA69" s="329"/>
      <c r="AB69" s="329"/>
      <c r="AC69" s="345"/>
      <c r="AD69" s="363"/>
      <c r="AE69" s="329"/>
    </row>
    <row r="70" spans="3:31" ht="16.2" customHeight="1">
      <c r="C70" s="329"/>
      <c r="D70" s="329"/>
      <c r="E70" s="345"/>
      <c r="F70" s="363"/>
      <c r="G70" s="295"/>
      <c r="H70" s="328"/>
      <c r="I70" s="329"/>
      <c r="J70" s="329"/>
      <c r="K70" s="345"/>
      <c r="L70" s="363"/>
      <c r="M70" s="295"/>
      <c r="N70" s="328"/>
      <c r="O70" s="329"/>
      <c r="P70" s="329"/>
      <c r="Q70" s="345"/>
      <c r="R70" s="363"/>
      <c r="S70" s="295"/>
      <c r="T70" s="328"/>
      <c r="U70" s="329"/>
      <c r="V70" s="329"/>
      <c r="W70" s="345"/>
      <c r="X70" s="363"/>
      <c r="Y70" s="295"/>
      <c r="Z70" s="328"/>
      <c r="AA70" s="329"/>
      <c r="AB70" s="329"/>
      <c r="AC70" s="345"/>
      <c r="AD70" s="363"/>
      <c r="AE70" s="329"/>
    </row>
    <row r="71" spans="3:31" ht="16.2" customHeight="1">
      <c r="C71" s="329"/>
      <c r="D71" s="329"/>
      <c r="E71" s="345"/>
      <c r="F71" s="363"/>
      <c r="G71" s="295"/>
      <c r="H71" s="328"/>
      <c r="I71" s="329"/>
      <c r="J71" s="329"/>
      <c r="K71" s="345"/>
      <c r="L71" s="363"/>
      <c r="M71" s="295"/>
      <c r="N71" s="328"/>
      <c r="O71" s="329"/>
      <c r="P71" s="329"/>
      <c r="Q71" s="345"/>
      <c r="R71" s="363"/>
      <c r="S71" s="295"/>
      <c r="T71" s="328"/>
      <c r="U71" s="329"/>
      <c r="V71" s="329"/>
      <c r="W71" s="345"/>
      <c r="X71" s="363"/>
      <c r="Y71" s="295"/>
      <c r="Z71" s="328"/>
      <c r="AA71" s="329"/>
      <c r="AB71" s="329"/>
      <c r="AC71" s="345"/>
      <c r="AD71" s="363"/>
      <c r="AE71" s="329"/>
    </row>
    <row r="72" spans="3:31" ht="16.2" customHeight="1">
      <c r="C72" s="329"/>
      <c r="D72" s="329"/>
      <c r="E72" s="345"/>
      <c r="F72" s="363"/>
      <c r="G72" s="295"/>
      <c r="H72" s="328"/>
      <c r="I72" s="329"/>
      <c r="J72" s="329"/>
      <c r="K72" s="345"/>
      <c r="L72" s="363"/>
      <c r="M72" s="295"/>
      <c r="N72" s="328"/>
      <c r="O72" s="329"/>
      <c r="P72" s="329"/>
      <c r="Q72" s="345"/>
      <c r="R72" s="363"/>
      <c r="S72" s="295"/>
      <c r="T72" s="328"/>
      <c r="U72" s="329"/>
      <c r="V72" s="329"/>
      <c r="W72" s="345"/>
      <c r="X72" s="363"/>
      <c r="Y72" s="295"/>
      <c r="Z72" s="328"/>
      <c r="AA72" s="329"/>
      <c r="AB72" s="329"/>
      <c r="AC72" s="345"/>
      <c r="AD72" s="363"/>
      <c r="AE72" s="329"/>
    </row>
    <row r="73" spans="3:31" ht="16.2" customHeight="1">
      <c r="C73" s="329"/>
      <c r="D73" s="329"/>
      <c r="E73" s="345"/>
      <c r="F73" s="363"/>
      <c r="G73" s="295"/>
      <c r="H73" s="328"/>
      <c r="I73" s="329"/>
      <c r="J73" s="329"/>
      <c r="K73" s="345"/>
      <c r="L73" s="363"/>
      <c r="M73" s="295"/>
      <c r="N73" s="328"/>
      <c r="O73" s="329"/>
      <c r="P73" s="329"/>
      <c r="Q73" s="345"/>
      <c r="R73" s="363"/>
      <c r="S73" s="295"/>
      <c r="T73" s="328"/>
      <c r="U73" s="329"/>
      <c r="V73" s="329"/>
      <c r="W73" s="345"/>
      <c r="X73" s="363"/>
      <c r="Y73" s="295"/>
      <c r="Z73" s="328"/>
      <c r="AA73" s="329"/>
      <c r="AB73" s="329"/>
      <c r="AC73" s="345"/>
      <c r="AD73" s="363"/>
      <c r="AE73" s="329"/>
    </row>
    <row r="74" spans="3:31" ht="16.2" customHeight="1">
      <c r="C74" s="329"/>
      <c r="D74" s="329"/>
      <c r="E74" s="345"/>
      <c r="F74" s="363"/>
      <c r="G74" s="295"/>
      <c r="H74" s="328"/>
      <c r="I74" s="329"/>
      <c r="J74" s="329"/>
      <c r="K74" s="345"/>
      <c r="L74" s="363"/>
      <c r="M74" s="295"/>
      <c r="N74" s="328"/>
      <c r="O74" s="329"/>
      <c r="P74" s="329"/>
      <c r="Q74" s="345"/>
      <c r="R74" s="363"/>
      <c r="S74" s="295"/>
      <c r="T74" s="328"/>
      <c r="U74" s="329"/>
      <c r="V74" s="329"/>
      <c r="W74" s="345"/>
      <c r="X74" s="363"/>
      <c r="Y74" s="295"/>
      <c r="Z74" s="328"/>
      <c r="AA74" s="329"/>
      <c r="AB74" s="329"/>
      <c r="AC74" s="345"/>
      <c r="AD74" s="363"/>
      <c r="AE74" s="329"/>
    </row>
    <row r="75" spans="3:31" ht="16.2" customHeight="1">
      <c r="C75" s="329"/>
      <c r="D75" s="329"/>
      <c r="E75" s="345"/>
      <c r="F75" s="363"/>
      <c r="G75" s="295"/>
      <c r="H75" s="328"/>
      <c r="I75" s="329"/>
      <c r="J75" s="329"/>
      <c r="K75" s="345"/>
      <c r="L75" s="363"/>
      <c r="M75" s="295"/>
      <c r="N75" s="328"/>
      <c r="O75" s="329"/>
      <c r="P75" s="329"/>
      <c r="Q75" s="345"/>
      <c r="R75" s="363"/>
      <c r="S75" s="295"/>
      <c r="T75" s="328"/>
      <c r="U75" s="329"/>
      <c r="V75" s="329"/>
      <c r="W75" s="345"/>
      <c r="X75" s="363"/>
      <c r="Y75" s="295"/>
      <c r="Z75" s="328"/>
      <c r="AA75" s="329"/>
      <c r="AB75" s="329"/>
      <c r="AC75" s="345"/>
      <c r="AD75" s="363"/>
      <c r="AE75" s="329"/>
    </row>
    <row r="76" spans="3:31" ht="16.2" customHeight="1">
      <c r="C76" s="329"/>
      <c r="D76" s="329"/>
      <c r="E76" s="345"/>
      <c r="F76" s="363"/>
      <c r="G76" s="295"/>
      <c r="H76" s="328"/>
      <c r="I76" s="329"/>
      <c r="J76" s="329"/>
      <c r="K76" s="345"/>
      <c r="L76" s="363"/>
      <c r="M76" s="295"/>
      <c r="N76" s="328"/>
      <c r="O76" s="329"/>
      <c r="P76" s="329"/>
      <c r="Q76" s="345"/>
      <c r="R76" s="363"/>
      <c r="S76" s="295"/>
      <c r="T76" s="328"/>
      <c r="U76" s="329"/>
      <c r="V76" s="329"/>
      <c r="W76" s="345"/>
      <c r="X76" s="363"/>
      <c r="Y76" s="295"/>
      <c r="Z76" s="328"/>
      <c r="AA76" s="329"/>
      <c r="AB76" s="329"/>
      <c r="AC76" s="345"/>
      <c r="AD76" s="363"/>
      <c r="AE76" s="329"/>
    </row>
    <row r="77" spans="3:31" ht="16.2" customHeight="1">
      <c r="C77" s="329"/>
      <c r="D77" s="329"/>
      <c r="E77" s="345"/>
      <c r="F77" s="363"/>
      <c r="G77" s="295"/>
      <c r="H77" s="328"/>
      <c r="I77" s="329"/>
      <c r="J77" s="329"/>
      <c r="K77" s="345"/>
      <c r="L77" s="363"/>
      <c r="M77" s="295"/>
      <c r="N77" s="328"/>
      <c r="O77" s="329"/>
      <c r="P77" s="329"/>
      <c r="Q77" s="345"/>
      <c r="R77" s="363"/>
      <c r="S77" s="295"/>
      <c r="T77" s="328"/>
      <c r="U77" s="329"/>
      <c r="V77" s="329"/>
      <c r="W77" s="345"/>
      <c r="X77" s="363"/>
      <c r="Y77" s="295"/>
      <c r="Z77" s="328"/>
      <c r="AA77" s="329"/>
      <c r="AB77" s="329"/>
      <c r="AC77" s="345"/>
      <c r="AD77" s="363"/>
      <c r="AE77" s="329"/>
    </row>
    <row r="78" spans="3:31" ht="16.2" customHeight="1">
      <c r="C78" s="329"/>
      <c r="D78" s="329"/>
      <c r="E78" s="345"/>
      <c r="F78" s="363"/>
      <c r="G78" s="295"/>
      <c r="H78" s="328"/>
      <c r="I78" s="329"/>
      <c r="J78" s="329"/>
      <c r="K78" s="345"/>
      <c r="L78" s="363"/>
      <c r="M78" s="295"/>
      <c r="N78" s="328"/>
      <c r="O78" s="329"/>
      <c r="P78" s="329"/>
      <c r="Q78" s="345"/>
      <c r="R78" s="363"/>
      <c r="S78" s="295"/>
      <c r="T78" s="328"/>
      <c r="U78" s="329"/>
      <c r="V78" s="329"/>
      <c r="W78" s="345"/>
      <c r="X78" s="363"/>
      <c r="Y78" s="295"/>
      <c r="Z78" s="328"/>
      <c r="AA78" s="329"/>
      <c r="AB78" s="329"/>
      <c r="AC78" s="345"/>
      <c r="AD78" s="363"/>
      <c r="AE78" s="329"/>
    </row>
    <row r="79" spans="3:31" ht="16.2" customHeight="1">
      <c r="C79" s="329"/>
      <c r="D79" s="329"/>
      <c r="E79" s="345"/>
      <c r="F79" s="363"/>
      <c r="G79" s="295"/>
      <c r="H79" s="328"/>
      <c r="I79" s="329"/>
      <c r="J79" s="329"/>
      <c r="K79" s="345"/>
      <c r="L79" s="363"/>
      <c r="M79" s="295"/>
      <c r="N79" s="328"/>
      <c r="O79" s="329"/>
      <c r="P79" s="329"/>
      <c r="Q79" s="345"/>
      <c r="R79" s="363"/>
      <c r="S79" s="295"/>
      <c r="T79" s="328"/>
      <c r="U79" s="329"/>
      <c r="V79" s="329"/>
      <c r="W79" s="345"/>
      <c r="X79" s="363"/>
      <c r="Y79" s="295"/>
      <c r="Z79" s="328"/>
      <c r="AA79" s="329"/>
      <c r="AB79" s="329"/>
      <c r="AC79" s="345"/>
      <c r="AD79" s="363"/>
      <c r="AE79" s="329"/>
    </row>
    <row r="80" spans="3:31" ht="16.2" customHeight="1">
      <c r="C80" s="329"/>
      <c r="D80" s="329"/>
      <c r="E80" s="345"/>
      <c r="F80" s="363"/>
      <c r="G80" s="295"/>
      <c r="H80" s="328"/>
      <c r="I80" s="329"/>
      <c r="J80" s="329"/>
      <c r="K80" s="345"/>
      <c r="L80" s="363"/>
      <c r="M80" s="295"/>
      <c r="N80" s="328"/>
      <c r="O80" s="329"/>
      <c r="P80" s="329"/>
      <c r="Q80" s="345"/>
      <c r="R80" s="363"/>
      <c r="S80" s="295"/>
      <c r="T80" s="328"/>
      <c r="U80" s="329"/>
      <c r="V80" s="329"/>
      <c r="W80" s="345"/>
      <c r="X80" s="363"/>
      <c r="Y80" s="295"/>
      <c r="Z80" s="328"/>
      <c r="AA80" s="329"/>
      <c r="AB80" s="329"/>
      <c r="AC80" s="345"/>
      <c r="AD80" s="363"/>
      <c r="AE80" s="329"/>
    </row>
    <row r="81" spans="3:31" ht="16.2" customHeight="1">
      <c r="C81" s="329"/>
      <c r="D81" s="329"/>
      <c r="E81" s="345"/>
      <c r="F81" s="363"/>
      <c r="G81" s="295"/>
      <c r="H81" s="328"/>
      <c r="I81" s="329"/>
      <c r="J81" s="329"/>
      <c r="K81" s="345"/>
      <c r="L81" s="363"/>
      <c r="M81" s="295"/>
      <c r="N81" s="328"/>
      <c r="O81" s="329"/>
      <c r="P81" s="329"/>
      <c r="Q81" s="345"/>
      <c r="R81" s="363"/>
      <c r="S81" s="295"/>
      <c r="T81" s="328"/>
      <c r="U81" s="329"/>
      <c r="V81" s="329"/>
      <c r="W81" s="345"/>
      <c r="X81" s="363"/>
      <c r="Y81" s="295"/>
      <c r="Z81" s="328"/>
      <c r="AA81" s="329"/>
      <c r="AB81" s="329"/>
      <c r="AC81" s="345"/>
      <c r="AD81" s="363"/>
      <c r="AE81" s="329"/>
    </row>
    <row r="82" spans="3:31" ht="16.2" customHeight="1">
      <c r="C82" s="329"/>
      <c r="D82" s="329"/>
      <c r="E82" s="345"/>
      <c r="F82" s="363"/>
      <c r="G82" s="295"/>
      <c r="H82" s="328"/>
      <c r="I82" s="329"/>
      <c r="J82" s="329"/>
      <c r="K82" s="345"/>
      <c r="L82" s="363"/>
      <c r="M82" s="295"/>
      <c r="N82" s="328"/>
      <c r="O82" s="329"/>
      <c r="P82" s="329"/>
      <c r="Q82" s="345"/>
      <c r="R82" s="363"/>
      <c r="S82" s="295"/>
      <c r="T82" s="328"/>
      <c r="U82" s="329"/>
      <c r="V82" s="329"/>
      <c r="W82" s="345"/>
      <c r="X82" s="363"/>
      <c r="Y82" s="295"/>
      <c r="Z82" s="328"/>
      <c r="AA82" s="329"/>
      <c r="AB82" s="329"/>
      <c r="AC82" s="345"/>
      <c r="AD82" s="363"/>
      <c r="AE82" s="329"/>
    </row>
    <row r="83" spans="3:31" ht="16.2" customHeight="1">
      <c r="C83" s="329"/>
      <c r="D83" s="329"/>
      <c r="E83" s="345"/>
      <c r="F83" s="363"/>
      <c r="G83" s="295"/>
      <c r="H83" s="328"/>
      <c r="I83" s="329"/>
      <c r="J83" s="329"/>
      <c r="K83" s="345"/>
      <c r="L83" s="363"/>
      <c r="M83" s="295"/>
      <c r="N83" s="328"/>
      <c r="O83" s="329"/>
      <c r="P83" s="329"/>
      <c r="Q83" s="345"/>
      <c r="R83" s="363"/>
      <c r="S83" s="295"/>
      <c r="T83" s="328"/>
      <c r="U83" s="329"/>
      <c r="V83" s="329"/>
      <c r="W83" s="345"/>
      <c r="X83" s="363"/>
      <c r="Y83" s="295"/>
      <c r="Z83" s="328"/>
      <c r="AA83" s="329"/>
      <c r="AB83" s="329"/>
      <c r="AC83" s="345"/>
      <c r="AD83" s="363"/>
      <c r="AE83" s="329"/>
    </row>
    <row r="84" spans="3:31" ht="16.2" customHeight="1">
      <c r="C84" s="329"/>
      <c r="D84" s="329"/>
      <c r="E84" s="345"/>
      <c r="F84" s="363"/>
      <c r="G84" s="295"/>
      <c r="H84" s="328"/>
      <c r="I84" s="329"/>
      <c r="J84" s="329"/>
      <c r="K84" s="345"/>
      <c r="L84" s="363"/>
      <c r="M84" s="295"/>
      <c r="N84" s="328"/>
      <c r="O84" s="329"/>
      <c r="P84" s="329"/>
      <c r="Q84" s="345"/>
      <c r="R84" s="363"/>
      <c r="S84" s="295"/>
      <c r="T84" s="328"/>
      <c r="U84" s="329"/>
      <c r="V84" s="329"/>
      <c r="W84" s="345"/>
      <c r="X84" s="363"/>
      <c r="Y84" s="295"/>
      <c r="Z84" s="328"/>
      <c r="AA84" s="329"/>
      <c r="AB84" s="329"/>
      <c r="AC84" s="345"/>
      <c r="AD84" s="363"/>
      <c r="AE84" s="329"/>
    </row>
    <row r="85" spans="3:31" ht="16.2" customHeight="1">
      <c r="C85" s="329"/>
      <c r="D85" s="329"/>
      <c r="E85" s="345"/>
      <c r="F85" s="363"/>
      <c r="G85" s="295"/>
      <c r="H85" s="328"/>
      <c r="I85" s="329"/>
      <c r="J85" s="329"/>
      <c r="K85" s="345"/>
      <c r="L85" s="363"/>
      <c r="M85" s="295"/>
      <c r="N85" s="328"/>
      <c r="O85" s="329"/>
      <c r="P85" s="329"/>
      <c r="Q85" s="345"/>
      <c r="R85" s="363"/>
      <c r="S85" s="295"/>
      <c r="T85" s="328"/>
      <c r="U85" s="329"/>
      <c r="V85" s="329"/>
      <c r="W85" s="345"/>
      <c r="X85" s="363"/>
      <c r="Y85" s="295"/>
      <c r="Z85" s="328"/>
      <c r="AA85" s="329"/>
      <c r="AB85" s="329"/>
      <c r="AC85" s="345"/>
      <c r="AD85" s="363"/>
      <c r="AE85" s="329"/>
    </row>
    <row r="86" spans="3:31" ht="16.2" customHeight="1">
      <c r="C86" s="329"/>
      <c r="D86" s="329"/>
      <c r="E86" s="345"/>
      <c r="F86" s="363"/>
      <c r="G86" s="295"/>
      <c r="H86" s="328"/>
      <c r="I86" s="329"/>
      <c r="J86" s="329"/>
      <c r="K86" s="345"/>
      <c r="L86" s="363"/>
      <c r="M86" s="295"/>
      <c r="N86" s="328"/>
      <c r="O86" s="329"/>
      <c r="P86" s="329"/>
      <c r="Q86" s="345"/>
      <c r="R86" s="363"/>
      <c r="S86" s="295"/>
      <c r="T86" s="328"/>
      <c r="U86" s="329"/>
      <c r="V86" s="329"/>
      <c r="W86" s="345"/>
      <c r="X86" s="363"/>
      <c r="Y86" s="295"/>
      <c r="Z86" s="328"/>
      <c r="AA86" s="329"/>
      <c r="AB86" s="329"/>
      <c r="AC86" s="345"/>
      <c r="AD86" s="363"/>
      <c r="AE86" s="329"/>
    </row>
    <row r="87" spans="3:31" ht="16.2" customHeight="1">
      <c r="C87" s="329"/>
      <c r="D87" s="329"/>
      <c r="E87" s="345"/>
      <c r="F87" s="363"/>
      <c r="G87" s="295"/>
      <c r="H87" s="328"/>
      <c r="I87" s="329"/>
      <c r="J87" s="329"/>
      <c r="K87" s="345"/>
      <c r="L87" s="363"/>
      <c r="M87" s="295"/>
      <c r="N87" s="328"/>
      <c r="O87" s="329"/>
      <c r="P87" s="329"/>
      <c r="Q87" s="345"/>
      <c r="R87" s="363"/>
      <c r="S87" s="295"/>
      <c r="T87" s="328"/>
      <c r="U87" s="329"/>
      <c r="V87" s="329"/>
      <c r="W87" s="345"/>
      <c r="X87" s="363"/>
      <c r="Y87" s="295"/>
      <c r="Z87" s="328"/>
      <c r="AA87" s="329"/>
      <c r="AB87" s="329"/>
      <c r="AC87" s="345"/>
      <c r="AD87" s="363"/>
      <c r="AE87" s="329"/>
    </row>
    <row r="88" spans="3:31" ht="16.2" customHeight="1">
      <c r="C88" s="329"/>
      <c r="D88" s="329"/>
      <c r="E88" s="345"/>
      <c r="F88" s="363"/>
      <c r="G88" s="295"/>
      <c r="H88" s="328"/>
      <c r="I88" s="329"/>
      <c r="J88" s="329"/>
      <c r="K88" s="345"/>
      <c r="L88" s="363"/>
      <c r="M88" s="295"/>
      <c r="N88" s="328"/>
      <c r="O88" s="329"/>
      <c r="P88" s="329"/>
      <c r="Q88" s="345"/>
      <c r="R88" s="363"/>
      <c r="S88" s="295"/>
      <c r="T88" s="328"/>
      <c r="U88" s="329"/>
      <c r="V88" s="329"/>
      <c r="W88" s="345"/>
      <c r="X88" s="363"/>
      <c r="Y88" s="295"/>
      <c r="Z88" s="328"/>
      <c r="AA88" s="329"/>
      <c r="AB88" s="329"/>
      <c r="AC88" s="345"/>
      <c r="AD88" s="363"/>
      <c r="AE88" s="329"/>
    </row>
    <row r="89" spans="3:31" ht="16.2" customHeight="1">
      <c r="C89" s="329"/>
      <c r="D89" s="329"/>
      <c r="E89" s="345"/>
      <c r="F89" s="363"/>
      <c r="G89" s="295"/>
      <c r="H89" s="328"/>
      <c r="I89" s="329"/>
      <c r="J89" s="329"/>
      <c r="K89" s="345"/>
      <c r="L89" s="363"/>
      <c r="M89" s="295"/>
      <c r="N89" s="328"/>
      <c r="O89" s="329"/>
      <c r="P89" s="329"/>
      <c r="Q89" s="345"/>
      <c r="R89" s="363"/>
      <c r="S89" s="295"/>
      <c r="T89" s="328"/>
      <c r="U89" s="329"/>
      <c r="V89" s="329"/>
      <c r="W89" s="345"/>
      <c r="X89" s="363"/>
      <c r="Y89" s="295"/>
      <c r="Z89" s="328"/>
      <c r="AA89" s="329"/>
      <c r="AB89" s="329"/>
      <c r="AC89" s="345"/>
      <c r="AD89" s="363"/>
      <c r="AE89" s="329"/>
    </row>
    <row r="90" spans="3:31" ht="16.2" customHeight="1">
      <c r="C90" s="329"/>
      <c r="D90" s="329"/>
      <c r="E90" s="345"/>
      <c r="F90" s="363"/>
      <c r="G90" s="295"/>
      <c r="H90" s="328"/>
      <c r="I90" s="329"/>
      <c r="J90" s="329"/>
      <c r="K90" s="345"/>
      <c r="L90" s="363"/>
      <c r="M90" s="295"/>
      <c r="N90" s="328"/>
      <c r="O90" s="329"/>
      <c r="P90" s="329"/>
      <c r="Q90" s="345"/>
      <c r="R90" s="363"/>
      <c r="S90" s="295"/>
      <c r="T90" s="328"/>
      <c r="U90" s="329"/>
      <c r="V90" s="329"/>
      <c r="W90" s="345"/>
      <c r="X90" s="363"/>
      <c r="Y90" s="295"/>
      <c r="Z90" s="328"/>
      <c r="AA90" s="329"/>
      <c r="AB90" s="329"/>
      <c r="AC90" s="345"/>
      <c r="AD90" s="363"/>
      <c r="AE90" s="329"/>
    </row>
    <row r="91" spans="3:31" ht="16.2" customHeight="1">
      <c r="C91" s="329"/>
      <c r="D91" s="329"/>
      <c r="E91" s="345"/>
      <c r="F91" s="363"/>
      <c r="G91" s="295"/>
      <c r="H91" s="328"/>
      <c r="I91" s="329"/>
      <c r="J91" s="329"/>
      <c r="K91" s="345"/>
      <c r="L91" s="363"/>
      <c r="M91" s="295"/>
      <c r="N91" s="328"/>
      <c r="O91" s="329"/>
      <c r="P91" s="329"/>
      <c r="Q91" s="345"/>
      <c r="R91" s="363"/>
      <c r="S91" s="295"/>
      <c r="T91" s="328"/>
      <c r="U91" s="329"/>
      <c r="V91" s="329"/>
      <c r="W91" s="345"/>
      <c r="X91" s="363"/>
      <c r="Y91" s="295"/>
      <c r="Z91" s="328"/>
      <c r="AA91" s="329"/>
      <c r="AB91" s="329"/>
      <c r="AC91" s="345"/>
      <c r="AD91" s="363"/>
      <c r="AE91" s="329"/>
    </row>
    <row r="92" spans="3:31" ht="16.2" customHeight="1">
      <c r="C92" s="329"/>
      <c r="D92" s="329"/>
      <c r="E92" s="345"/>
      <c r="F92" s="363"/>
      <c r="G92" s="295"/>
      <c r="H92" s="328"/>
      <c r="I92" s="329"/>
      <c r="J92" s="329"/>
      <c r="K92" s="345"/>
      <c r="L92" s="363"/>
      <c r="M92" s="295"/>
      <c r="N92" s="328"/>
      <c r="O92" s="329"/>
      <c r="P92" s="329"/>
      <c r="Q92" s="345"/>
      <c r="R92" s="363"/>
      <c r="S92" s="295"/>
      <c r="T92" s="328"/>
      <c r="U92" s="329"/>
      <c r="V92" s="329"/>
      <c r="W92" s="345"/>
      <c r="X92" s="363"/>
      <c r="Y92" s="295"/>
      <c r="Z92" s="328"/>
      <c r="AA92" s="329"/>
      <c r="AB92" s="329"/>
      <c r="AC92" s="345"/>
      <c r="AD92" s="363"/>
      <c r="AE92" s="329"/>
    </row>
    <row r="93" spans="3:31" ht="16.2" customHeight="1">
      <c r="C93" s="329"/>
      <c r="D93" s="329"/>
      <c r="E93" s="345"/>
      <c r="F93" s="363"/>
      <c r="G93" s="295"/>
      <c r="H93" s="328"/>
      <c r="I93" s="329"/>
      <c r="J93" s="329"/>
      <c r="K93" s="345"/>
      <c r="L93" s="363"/>
      <c r="M93" s="295"/>
      <c r="N93" s="328"/>
      <c r="O93" s="329"/>
      <c r="P93" s="329"/>
      <c r="Q93" s="345"/>
      <c r="R93" s="363"/>
      <c r="S93" s="295"/>
      <c r="T93" s="328"/>
      <c r="U93" s="329"/>
      <c r="V93" s="329"/>
      <c r="W93" s="345"/>
      <c r="X93" s="363"/>
      <c r="Y93" s="295"/>
      <c r="Z93" s="328"/>
      <c r="AA93" s="329"/>
      <c r="AB93" s="329"/>
      <c r="AC93" s="345"/>
      <c r="AD93" s="363"/>
      <c r="AE93" s="329"/>
    </row>
    <row r="94" spans="3:31" ht="16.2" customHeight="1">
      <c r="C94" s="329"/>
      <c r="D94" s="329"/>
      <c r="E94" s="345"/>
      <c r="F94" s="363"/>
      <c r="G94" s="295"/>
      <c r="H94" s="328"/>
      <c r="I94" s="329"/>
      <c r="J94" s="329"/>
      <c r="K94" s="345"/>
      <c r="L94" s="363"/>
      <c r="M94" s="295"/>
      <c r="N94" s="328"/>
      <c r="O94" s="329"/>
      <c r="P94" s="329"/>
      <c r="Q94" s="345"/>
      <c r="R94" s="363"/>
      <c r="S94" s="295"/>
      <c r="T94" s="328"/>
      <c r="U94" s="329"/>
      <c r="V94" s="329"/>
      <c r="W94" s="345"/>
      <c r="X94" s="363"/>
      <c r="Y94" s="295"/>
      <c r="Z94" s="328"/>
      <c r="AA94" s="329"/>
      <c r="AB94" s="329"/>
      <c r="AC94" s="345"/>
      <c r="AD94" s="363"/>
      <c r="AE94" s="329"/>
    </row>
    <row r="95" spans="3:31" ht="16.2" customHeight="1">
      <c r="C95" s="329"/>
      <c r="D95" s="329"/>
      <c r="E95" s="345"/>
      <c r="F95" s="363"/>
      <c r="G95" s="295"/>
      <c r="H95" s="328"/>
      <c r="I95" s="329"/>
      <c r="J95" s="329"/>
      <c r="K95" s="345"/>
      <c r="L95" s="363"/>
      <c r="M95" s="295"/>
      <c r="N95" s="328"/>
      <c r="O95" s="329"/>
      <c r="P95" s="329"/>
      <c r="Q95" s="345"/>
      <c r="R95" s="363"/>
      <c r="S95" s="295"/>
      <c r="T95" s="328"/>
      <c r="U95" s="329"/>
      <c r="V95" s="329"/>
      <c r="W95" s="345"/>
      <c r="X95" s="363"/>
      <c r="Y95" s="295"/>
      <c r="Z95" s="328"/>
      <c r="AA95" s="329"/>
      <c r="AB95" s="329"/>
      <c r="AC95" s="345"/>
      <c r="AD95" s="363"/>
      <c r="AE95" s="329"/>
    </row>
    <row r="96" spans="3:31" ht="16.2" customHeight="1">
      <c r="C96" s="329"/>
      <c r="D96" s="329"/>
      <c r="E96" s="345"/>
      <c r="F96" s="363"/>
      <c r="G96" s="295"/>
      <c r="H96" s="328"/>
      <c r="I96" s="329"/>
      <c r="J96" s="329"/>
      <c r="K96" s="345"/>
      <c r="L96" s="363"/>
      <c r="M96" s="295"/>
      <c r="N96" s="328"/>
      <c r="O96" s="329"/>
      <c r="P96" s="329"/>
      <c r="Q96" s="345"/>
      <c r="R96" s="363"/>
      <c r="S96" s="295"/>
      <c r="T96" s="328"/>
      <c r="U96" s="329"/>
      <c r="V96" s="329"/>
      <c r="W96" s="345"/>
      <c r="X96" s="363"/>
      <c r="Y96" s="295"/>
      <c r="Z96" s="328"/>
      <c r="AA96" s="329"/>
      <c r="AB96" s="329"/>
      <c r="AC96" s="345"/>
      <c r="AD96" s="363"/>
      <c r="AE96" s="329"/>
    </row>
    <row r="97" spans="3:31" ht="16.2" customHeight="1">
      <c r="C97" s="329"/>
      <c r="D97" s="329"/>
      <c r="E97" s="345"/>
      <c r="F97" s="363"/>
      <c r="G97" s="295"/>
      <c r="H97" s="328"/>
      <c r="I97" s="329"/>
      <c r="J97" s="329"/>
      <c r="K97" s="345"/>
      <c r="L97" s="363"/>
      <c r="M97" s="295"/>
      <c r="N97" s="328"/>
      <c r="O97" s="329"/>
      <c r="P97" s="329"/>
      <c r="Q97" s="345"/>
      <c r="R97" s="363"/>
      <c r="S97" s="295"/>
      <c r="T97" s="328"/>
      <c r="U97" s="329"/>
      <c r="V97" s="329"/>
      <c r="W97" s="345"/>
      <c r="X97" s="363"/>
      <c r="Y97" s="295"/>
      <c r="Z97" s="328"/>
      <c r="AA97" s="329"/>
      <c r="AB97" s="329"/>
      <c r="AC97" s="345"/>
      <c r="AD97" s="363"/>
      <c r="AE97" s="329"/>
    </row>
    <row r="98" spans="3:31" ht="16.2" customHeight="1">
      <c r="C98" s="329"/>
      <c r="D98" s="329"/>
      <c r="E98" s="345"/>
      <c r="F98" s="363"/>
      <c r="G98" s="295"/>
      <c r="H98" s="328"/>
      <c r="I98" s="329"/>
      <c r="J98" s="329"/>
      <c r="K98" s="345"/>
      <c r="L98" s="363"/>
      <c r="M98" s="295"/>
      <c r="N98" s="328"/>
      <c r="O98" s="329"/>
      <c r="P98" s="329"/>
      <c r="Q98" s="345"/>
      <c r="R98" s="363"/>
      <c r="S98" s="295"/>
      <c r="T98" s="328"/>
      <c r="U98" s="329"/>
      <c r="V98" s="329"/>
      <c r="W98" s="345"/>
      <c r="X98" s="363"/>
      <c r="Y98" s="295"/>
      <c r="Z98" s="328"/>
      <c r="AA98" s="329"/>
      <c r="AB98" s="329"/>
      <c r="AC98" s="345"/>
      <c r="AD98" s="363"/>
      <c r="AE98" s="329"/>
    </row>
    <row r="99" spans="3:31" ht="16.2" customHeight="1">
      <c r="C99" s="329"/>
      <c r="D99" s="329"/>
      <c r="E99" s="345"/>
      <c r="F99" s="363"/>
      <c r="G99" s="295"/>
      <c r="H99" s="328"/>
      <c r="I99" s="329"/>
      <c r="J99" s="329"/>
      <c r="K99" s="345"/>
      <c r="L99" s="363"/>
      <c r="M99" s="295"/>
      <c r="N99" s="328"/>
      <c r="O99" s="329"/>
      <c r="P99" s="329"/>
      <c r="Q99" s="345"/>
      <c r="R99" s="363"/>
      <c r="S99" s="295"/>
      <c r="T99" s="328"/>
      <c r="U99" s="329"/>
      <c r="V99" s="329"/>
      <c r="W99" s="345"/>
      <c r="X99" s="363"/>
      <c r="Y99" s="295"/>
      <c r="Z99" s="328"/>
      <c r="AA99" s="329"/>
      <c r="AB99" s="329"/>
      <c r="AC99" s="345"/>
      <c r="AD99" s="363"/>
      <c r="AE99" s="329"/>
    </row>
    <row r="100" spans="3:31" ht="16.2" customHeight="1">
      <c r="C100" s="329"/>
      <c r="D100" s="329"/>
      <c r="E100" s="345"/>
      <c r="F100" s="363"/>
      <c r="G100" s="295"/>
      <c r="H100" s="328"/>
      <c r="I100" s="329"/>
      <c r="J100" s="329"/>
      <c r="K100" s="345"/>
      <c r="L100" s="363"/>
      <c r="M100" s="295"/>
      <c r="N100" s="328"/>
      <c r="O100" s="329"/>
      <c r="P100" s="329"/>
      <c r="Q100" s="345"/>
      <c r="R100" s="363"/>
      <c r="S100" s="295"/>
      <c r="T100" s="328"/>
      <c r="U100" s="329"/>
      <c r="V100" s="329"/>
      <c r="W100" s="345"/>
      <c r="X100" s="363"/>
      <c r="Y100" s="295"/>
      <c r="Z100" s="328"/>
      <c r="AA100" s="329"/>
      <c r="AB100" s="329"/>
      <c r="AC100" s="345"/>
      <c r="AD100" s="363"/>
      <c r="AE100" s="329"/>
    </row>
    <row r="101" spans="3:31" ht="16.2" customHeight="1">
      <c r="C101" s="329"/>
      <c r="D101" s="329"/>
      <c r="E101" s="345"/>
      <c r="F101" s="363"/>
      <c r="G101" s="295"/>
      <c r="H101" s="328"/>
      <c r="I101" s="329"/>
      <c r="J101" s="329"/>
      <c r="K101" s="345"/>
      <c r="L101" s="363"/>
      <c r="M101" s="295"/>
      <c r="N101" s="328"/>
      <c r="O101" s="329"/>
      <c r="P101" s="329"/>
      <c r="Q101" s="345"/>
      <c r="R101" s="363"/>
      <c r="S101" s="295"/>
      <c r="T101" s="328"/>
      <c r="U101" s="329"/>
      <c r="V101" s="329"/>
      <c r="W101" s="345"/>
      <c r="X101" s="363"/>
      <c r="Y101" s="295"/>
      <c r="Z101" s="328"/>
      <c r="AA101" s="329"/>
      <c r="AB101" s="329"/>
      <c r="AC101" s="345"/>
      <c r="AD101" s="363"/>
      <c r="AE101" s="329"/>
    </row>
    <row r="102" spans="3:31" ht="16.2" customHeight="1">
      <c r="C102" s="329"/>
      <c r="D102" s="329"/>
      <c r="E102" s="345"/>
      <c r="F102" s="363"/>
      <c r="G102" s="295"/>
      <c r="H102" s="328"/>
      <c r="I102" s="329"/>
      <c r="J102" s="329"/>
      <c r="K102" s="345"/>
      <c r="L102" s="363"/>
      <c r="M102" s="295"/>
      <c r="N102" s="328"/>
      <c r="O102" s="329"/>
      <c r="P102" s="329"/>
      <c r="Q102" s="345"/>
      <c r="R102" s="363"/>
      <c r="S102" s="295"/>
      <c r="T102" s="328"/>
      <c r="U102" s="329"/>
      <c r="V102" s="329"/>
      <c r="W102" s="345"/>
      <c r="X102" s="363"/>
      <c r="Y102" s="295"/>
      <c r="Z102" s="328"/>
      <c r="AA102" s="329"/>
      <c r="AB102" s="329"/>
      <c r="AC102" s="345"/>
      <c r="AD102" s="363"/>
      <c r="AE102" s="329"/>
    </row>
    <row r="103" spans="3:31" ht="16.2" customHeight="1">
      <c r="C103" s="329"/>
      <c r="D103" s="329"/>
      <c r="E103" s="345"/>
      <c r="F103" s="363"/>
      <c r="G103" s="295"/>
      <c r="H103" s="328"/>
      <c r="I103" s="329"/>
      <c r="J103" s="329"/>
      <c r="K103" s="345"/>
      <c r="L103" s="363"/>
      <c r="M103" s="295"/>
      <c r="N103" s="328"/>
      <c r="O103" s="329"/>
      <c r="P103" s="329"/>
      <c r="Q103" s="345"/>
      <c r="R103" s="363"/>
      <c r="S103" s="295"/>
      <c r="T103" s="328"/>
      <c r="U103" s="329"/>
      <c r="V103" s="329"/>
      <c r="W103" s="345"/>
      <c r="X103" s="363"/>
      <c r="Y103" s="295"/>
      <c r="Z103" s="328"/>
      <c r="AA103" s="329"/>
      <c r="AB103" s="329"/>
      <c r="AC103" s="345"/>
      <c r="AD103" s="363"/>
      <c r="AE103" s="329"/>
    </row>
    <row r="104" spans="3:31" ht="16.2" customHeight="1">
      <c r="C104" s="329"/>
      <c r="D104" s="329"/>
      <c r="E104" s="345"/>
      <c r="F104" s="363"/>
      <c r="G104" s="295"/>
      <c r="H104" s="328"/>
      <c r="I104" s="329"/>
      <c r="J104" s="329"/>
      <c r="K104" s="345"/>
      <c r="L104" s="363"/>
      <c r="M104" s="295"/>
      <c r="N104" s="328"/>
      <c r="O104" s="329"/>
      <c r="P104" s="329"/>
      <c r="Q104" s="345"/>
      <c r="R104" s="363"/>
      <c r="S104" s="295"/>
      <c r="T104" s="328"/>
      <c r="U104" s="329"/>
      <c r="V104" s="329"/>
      <c r="W104" s="345"/>
      <c r="X104" s="363"/>
      <c r="Y104" s="295"/>
      <c r="Z104" s="328"/>
      <c r="AA104" s="329"/>
      <c r="AB104" s="329"/>
      <c r="AC104" s="345"/>
      <c r="AD104" s="363"/>
      <c r="AE104" s="329"/>
    </row>
    <row r="105" spans="3:31" ht="16.2" customHeight="1">
      <c r="C105" s="329"/>
      <c r="D105" s="329"/>
      <c r="E105" s="345"/>
      <c r="F105" s="363"/>
      <c r="G105" s="295"/>
      <c r="H105" s="328"/>
      <c r="I105" s="329"/>
      <c r="J105" s="329"/>
      <c r="K105" s="345"/>
      <c r="L105" s="363"/>
      <c r="M105" s="295"/>
      <c r="N105" s="328"/>
      <c r="O105" s="329"/>
      <c r="P105" s="329"/>
      <c r="Q105" s="345"/>
      <c r="R105" s="363"/>
      <c r="S105" s="295"/>
      <c r="T105" s="328"/>
      <c r="U105" s="329"/>
      <c r="V105" s="329"/>
      <c r="W105" s="345"/>
      <c r="X105" s="363"/>
      <c r="Y105" s="295"/>
      <c r="Z105" s="328"/>
      <c r="AA105" s="329"/>
      <c r="AB105" s="329"/>
      <c r="AC105" s="345"/>
      <c r="AD105" s="363"/>
      <c r="AE105" s="329"/>
    </row>
    <row r="106" spans="3:31" ht="16.2" customHeight="1">
      <c r="C106" s="329"/>
      <c r="D106" s="329"/>
      <c r="E106" s="345"/>
      <c r="F106" s="363"/>
      <c r="G106" s="295"/>
      <c r="H106" s="328"/>
      <c r="I106" s="329"/>
      <c r="J106" s="329"/>
      <c r="K106" s="345"/>
      <c r="L106" s="363"/>
      <c r="M106" s="295"/>
      <c r="N106" s="328"/>
      <c r="O106" s="329"/>
      <c r="P106" s="329"/>
      <c r="Q106" s="345"/>
      <c r="R106" s="363"/>
      <c r="S106" s="295"/>
      <c r="T106" s="328"/>
      <c r="U106" s="329"/>
      <c r="V106" s="329"/>
      <c r="W106" s="345"/>
      <c r="X106" s="363"/>
      <c r="Y106" s="295"/>
      <c r="Z106" s="328"/>
      <c r="AA106" s="329"/>
      <c r="AB106" s="329"/>
      <c r="AC106" s="345"/>
      <c r="AD106" s="363"/>
      <c r="AE106" s="329"/>
    </row>
    <row r="107" spans="3:31" ht="16.2" customHeight="1">
      <c r="C107" s="329"/>
      <c r="D107" s="329"/>
      <c r="E107" s="345"/>
      <c r="F107" s="363"/>
      <c r="G107" s="295"/>
      <c r="H107" s="328"/>
      <c r="I107" s="329"/>
      <c r="J107" s="329"/>
      <c r="K107" s="345"/>
      <c r="L107" s="363"/>
      <c r="M107" s="295"/>
      <c r="N107" s="328"/>
      <c r="O107" s="329"/>
      <c r="P107" s="329"/>
      <c r="Q107" s="345"/>
      <c r="R107" s="363"/>
      <c r="S107" s="295"/>
      <c r="T107" s="328"/>
      <c r="U107" s="329"/>
      <c r="V107" s="329"/>
      <c r="W107" s="345"/>
      <c r="X107" s="363"/>
      <c r="Y107" s="295"/>
      <c r="Z107" s="328"/>
      <c r="AA107" s="329"/>
      <c r="AB107" s="329"/>
      <c r="AC107" s="345"/>
      <c r="AD107" s="363"/>
      <c r="AE107" s="329"/>
    </row>
    <row r="108" spans="3:31" ht="16.2" customHeight="1">
      <c r="C108" s="329"/>
      <c r="D108" s="329"/>
      <c r="E108" s="345"/>
      <c r="F108" s="363"/>
      <c r="G108" s="295"/>
      <c r="H108" s="328"/>
      <c r="I108" s="329"/>
      <c r="J108" s="329"/>
      <c r="K108" s="345"/>
      <c r="L108" s="363"/>
      <c r="M108" s="295"/>
      <c r="N108" s="328"/>
      <c r="O108" s="329"/>
      <c r="P108" s="329"/>
      <c r="Q108" s="345"/>
      <c r="R108" s="363"/>
      <c r="S108" s="295"/>
      <c r="T108" s="328"/>
      <c r="U108" s="329"/>
      <c r="V108" s="329"/>
      <c r="W108" s="345"/>
      <c r="X108" s="363"/>
      <c r="Y108" s="295"/>
      <c r="Z108" s="328"/>
      <c r="AA108" s="329"/>
      <c r="AB108" s="329"/>
      <c r="AC108" s="345"/>
      <c r="AD108" s="363"/>
      <c r="AE108" s="329"/>
    </row>
    <row r="109" spans="3:31" ht="16.2" customHeight="1">
      <c r="C109" s="329"/>
      <c r="D109" s="329"/>
      <c r="E109" s="345"/>
      <c r="F109" s="363"/>
      <c r="G109" s="295"/>
      <c r="H109" s="328"/>
      <c r="I109" s="329"/>
      <c r="J109" s="329"/>
      <c r="K109" s="345"/>
      <c r="L109" s="363"/>
      <c r="M109" s="295"/>
      <c r="N109" s="328"/>
      <c r="O109" s="329"/>
      <c r="P109" s="329"/>
      <c r="Q109" s="345"/>
      <c r="R109" s="363"/>
      <c r="S109" s="295"/>
      <c r="T109" s="328"/>
      <c r="U109" s="329"/>
      <c r="V109" s="329"/>
      <c r="W109" s="345"/>
      <c r="X109" s="363"/>
      <c r="Y109" s="295"/>
      <c r="Z109" s="328"/>
      <c r="AA109" s="329"/>
      <c r="AB109" s="329"/>
      <c r="AC109" s="345"/>
      <c r="AD109" s="363"/>
      <c r="AE109" s="329"/>
    </row>
    <row r="110" spans="3:31" ht="16.2" customHeight="1">
      <c r="C110" s="329"/>
      <c r="D110" s="329"/>
      <c r="E110" s="345"/>
      <c r="F110" s="363"/>
      <c r="G110" s="295"/>
      <c r="H110" s="328"/>
      <c r="I110" s="329"/>
      <c r="J110" s="329"/>
      <c r="K110" s="345"/>
      <c r="L110" s="363"/>
      <c r="M110" s="295"/>
      <c r="N110" s="328"/>
      <c r="O110" s="329"/>
      <c r="P110" s="329"/>
      <c r="Q110" s="345"/>
      <c r="R110" s="363"/>
      <c r="S110" s="295"/>
      <c r="T110" s="328"/>
      <c r="U110" s="329"/>
      <c r="V110" s="329"/>
      <c r="W110" s="345"/>
      <c r="X110" s="363"/>
      <c r="Y110" s="295"/>
      <c r="Z110" s="328"/>
      <c r="AA110" s="329"/>
      <c r="AB110" s="329"/>
      <c r="AC110" s="345"/>
      <c r="AD110" s="363"/>
      <c r="AE110" s="329"/>
    </row>
    <row r="111" spans="3:31" ht="16.2" customHeight="1">
      <c r="C111" s="329"/>
      <c r="D111" s="329"/>
      <c r="E111" s="345"/>
      <c r="F111" s="363"/>
      <c r="G111" s="295"/>
      <c r="H111" s="328"/>
      <c r="I111" s="329"/>
      <c r="J111" s="329"/>
      <c r="K111" s="345"/>
      <c r="L111" s="363"/>
      <c r="M111" s="295"/>
      <c r="N111" s="328"/>
      <c r="O111" s="329"/>
      <c r="P111" s="329"/>
      <c r="Q111" s="345"/>
      <c r="R111" s="363"/>
      <c r="S111" s="295"/>
      <c r="T111" s="328"/>
      <c r="U111" s="329"/>
      <c r="V111" s="329"/>
      <c r="W111" s="345"/>
      <c r="X111" s="363"/>
      <c r="Y111" s="295"/>
      <c r="Z111" s="328"/>
      <c r="AA111" s="329"/>
      <c r="AB111" s="329"/>
      <c r="AC111" s="345"/>
      <c r="AD111" s="363"/>
      <c r="AE111" s="329"/>
    </row>
    <row r="112" spans="3:31" ht="16.2" customHeight="1">
      <c r="C112" s="329"/>
      <c r="D112" s="329"/>
      <c r="E112" s="345"/>
      <c r="F112" s="363"/>
      <c r="G112" s="295"/>
      <c r="H112" s="328"/>
      <c r="I112" s="329"/>
      <c r="J112" s="329"/>
      <c r="K112" s="345"/>
      <c r="L112" s="363"/>
      <c r="M112" s="295"/>
      <c r="N112" s="328"/>
      <c r="O112" s="329"/>
      <c r="P112" s="329"/>
      <c r="Q112" s="345"/>
      <c r="R112" s="363"/>
      <c r="S112" s="295"/>
      <c r="T112" s="328"/>
      <c r="U112" s="329"/>
      <c r="V112" s="329"/>
      <c r="W112" s="345"/>
      <c r="X112" s="363"/>
      <c r="Y112" s="295"/>
      <c r="Z112" s="328"/>
      <c r="AA112" s="329"/>
      <c r="AB112" s="329"/>
      <c r="AC112" s="345"/>
      <c r="AD112" s="363"/>
      <c r="AE112" s="329"/>
    </row>
    <row r="113" spans="3:31" ht="16.2" customHeight="1">
      <c r="C113" s="329"/>
      <c r="D113" s="329"/>
      <c r="E113" s="345"/>
      <c r="F113" s="363"/>
      <c r="G113" s="295"/>
      <c r="H113" s="328"/>
      <c r="I113" s="329"/>
      <c r="J113" s="329"/>
      <c r="K113" s="345"/>
      <c r="L113" s="363"/>
      <c r="M113" s="295"/>
      <c r="N113" s="328"/>
      <c r="O113" s="329"/>
      <c r="P113" s="329"/>
      <c r="Q113" s="345"/>
      <c r="R113" s="363"/>
      <c r="S113" s="295"/>
      <c r="T113" s="328"/>
      <c r="U113" s="329"/>
      <c r="V113" s="329"/>
      <c r="W113" s="345"/>
      <c r="X113" s="363"/>
      <c r="Y113" s="295"/>
      <c r="Z113" s="328"/>
      <c r="AA113" s="329"/>
      <c r="AB113" s="329"/>
      <c r="AC113" s="345"/>
      <c r="AD113" s="363"/>
      <c r="AE113" s="329"/>
    </row>
    <row r="114" spans="3:31" ht="16.2" customHeight="1">
      <c r="C114" s="329"/>
      <c r="D114" s="329"/>
      <c r="E114" s="345"/>
      <c r="F114" s="363"/>
      <c r="G114" s="295"/>
      <c r="H114" s="328"/>
      <c r="I114" s="329"/>
      <c r="J114" s="329"/>
      <c r="K114" s="345"/>
      <c r="L114" s="363"/>
      <c r="M114" s="295"/>
      <c r="N114" s="328"/>
      <c r="O114" s="329"/>
      <c r="P114" s="329"/>
      <c r="Q114" s="345"/>
      <c r="R114" s="363"/>
      <c r="S114" s="295"/>
      <c r="T114" s="328"/>
      <c r="U114" s="329"/>
      <c r="V114" s="329"/>
      <c r="W114" s="345"/>
      <c r="X114" s="363"/>
      <c r="Y114" s="295"/>
      <c r="Z114" s="328"/>
      <c r="AA114" s="329"/>
      <c r="AB114" s="329"/>
      <c r="AC114" s="345"/>
      <c r="AD114" s="363"/>
      <c r="AE114" s="329"/>
    </row>
    <row r="115" spans="3:31" ht="16.2" customHeight="1">
      <c r="C115" s="329"/>
      <c r="D115" s="329"/>
      <c r="E115" s="345"/>
      <c r="F115" s="363"/>
      <c r="G115" s="295"/>
      <c r="H115" s="328"/>
      <c r="I115" s="329"/>
      <c r="J115" s="329"/>
      <c r="K115" s="345"/>
      <c r="L115" s="363"/>
      <c r="M115" s="295"/>
      <c r="N115" s="328"/>
      <c r="O115" s="329"/>
      <c r="P115" s="329"/>
      <c r="Q115" s="345"/>
      <c r="R115" s="363"/>
      <c r="S115" s="295"/>
      <c r="T115" s="328"/>
      <c r="U115" s="329"/>
      <c r="V115" s="329"/>
      <c r="W115" s="345"/>
      <c r="X115" s="363"/>
      <c r="Y115" s="295"/>
      <c r="Z115" s="328"/>
      <c r="AA115" s="329"/>
      <c r="AB115" s="329"/>
      <c r="AC115" s="345"/>
      <c r="AD115" s="363"/>
      <c r="AE115" s="329"/>
    </row>
    <row r="116" spans="3:31" ht="16.2" customHeight="1">
      <c r="C116" s="329"/>
      <c r="D116" s="329"/>
      <c r="E116" s="345"/>
      <c r="F116" s="363"/>
      <c r="G116" s="295"/>
      <c r="H116" s="328"/>
      <c r="I116" s="329"/>
      <c r="J116" s="329"/>
      <c r="K116" s="345"/>
      <c r="L116" s="363"/>
      <c r="M116" s="295"/>
      <c r="N116" s="328"/>
      <c r="O116" s="329"/>
      <c r="P116" s="329"/>
      <c r="Q116" s="345"/>
      <c r="R116" s="363"/>
      <c r="S116" s="295"/>
      <c r="T116" s="328"/>
      <c r="U116" s="329"/>
      <c r="V116" s="329"/>
      <c r="W116" s="345"/>
      <c r="X116" s="363"/>
      <c r="Y116" s="295"/>
      <c r="Z116" s="328"/>
      <c r="AA116" s="329"/>
      <c r="AB116" s="329"/>
      <c r="AC116" s="345"/>
      <c r="AD116" s="363"/>
      <c r="AE116" s="329"/>
    </row>
    <row r="117" spans="3:31" ht="16.2" customHeight="1">
      <c r="C117" s="329"/>
      <c r="D117" s="329"/>
      <c r="E117" s="345"/>
      <c r="F117" s="363"/>
      <c r="G117" s="295"/>
      <c r="H117" s="328"/>
      <c r="I117" s="329"/>
      <c r="J117" s="329"/>
      <c r="K117" s="345"/>
      <c r="L117" s="363"/>
      <c r="M117" s="295"/>
      <c r="N117" s="328"/>
      <c r="O117" s="329"/>
      <c r="P117" s="329"/>
      <c r="Q117" s="345"/>
      <c r="R117" s="363"/>
      <c r="S117" s="295"/>
      <c r="T117" s="328"/>
      <c r="U117" s="329"/>
      <c r="V117" s="329"/>
      <c r="W117" s="345"/>
      <c r="X117" s="363"/>
      <c r="Y117" s="295"/>
      <c r="Z117" s="328"/>
      <c r="AA117" s="329"/>
      <c r="AB117" s="329"/>
      <c r="AC117" s="345"/>
      <c r="AD117" s="363"/>
      <c r="AE117" s="329"/>
    </row>
    <row r="118" spans="3:31" ht="16.2" customHeight="1">
      <c r="C118" s="329"/>
      <c r="D118" s="329"/>
      <c r="E118" s="345"/>
      <c r="F118" s="363"/>
      <c r="G118" s="295"/>
      <c r="H118" s="328"/>
      <c r="I118" s="329"/>
      <c r="J118" s="329"/>
      <c r="K118" s="345"/>
      <c r="L118" s="363"/>
      <c r="M118" s="295"/>
      <c r="N118" s="328"/>
      <c r="O118" s="329"/>
      <c r="P118" s="329"/>
      <c r="Q118" s="345"/>
      <c r="R118" s="363"/>
      <c r="S118" s="295"/>
      <c r="T118" s="328"/>
      <c r="U118" s="329"/>
      <c r="V118" s="329"/>
      <c r="W118" s="345"/>
      <c r="X118" s="363"/>
      <c r="Y118" s="295"/>
      <c r="Z118" s="328"/>
      <c r="AA118" s="329"/>
      <c r="AB118" s="329"/>
      <c r="AC118" s="345"/>
      <c r="AD118" s="363"/>
      <c r="AE118" s="329"/>
    </row>
    <row r="119" spans="3:31" ht="16.2" customHeight="1">
      <c r="C119" s="329"/>
      <c r="D119" s="329"/>
      <c r="E119" s="345"/>
      <c r="F119" s="363"/>
      <c r="G119" s="295"/>
      <c r="H119" s="328"/>
      <c r="I119" s="329"/>
      <c r="J119" s="329"/>
      <c r="K119" s="345"/>
      <c r="L119" s="363"/>
      <c r="M119" s="295"/>
      <c r="N119" s="328"/>
      <c r="O119" s="329"/>
      <c r="P119" s="329"/>
      <c r="Q119" s="345"/>
      <c r="R119" s="363"/>
      <c r="S119" s="295"/>
      <c r="T119" s="328"/>
      <c r="U119" s="329"/>
      <c r="V119" s="329"/>
      <c r="W119" s="345"/>
      <c r="X119" s="363"/>
      <c r="Y119" s="295"/>
      <c r="Z119" s="328"/>
      <c r="AA119" s="329"/>
      <c r="AB119" s="329"/>
      <c r="AC119" s="345"/>
      <c r="AD119" s="363"/>
      <c r="AE119" s="329"/>
    </row>
    <row r="120" spans="3:31" ht="16.2" customHeight="1">
      <c r="C120" s="329"/>
      <c r="D120" s="329"/>
      <c r="E120" s="345"/>
      <c r="F120" s="363"/>
      <c r="G120" s="295"/>
      <c r="H120" s="328"/>
      <c r="I120" s="329"/>
      <c r="J120" s="329"/>
      <c r="K120" s="345"/>
      <c r="L120" s="363"/>
      <c r="M120" s="295"/>
      <c r="N120" s="328"/>
      <c r="O120" s="329"/>
      <c r="P120" s="329"/>
      <c r="Q120" s="345"/>
      <c r="R120" s="363"/>
      <c r="S120" s="295"/>
      <c r="T120" s="328"/>
      <c r="U120" s="329"/>
      <c r="V120" s="329"/>
      <c r="W120" s="345"/>
      <c r="X120" s="363"/>
      <c r="Y120" s="295"/>
      <c r="Z120" s="328"/>
      <c r="AA120" s="329"/>
      <c r="AB120" s="329"/>
      <c r="AC120" s="345"/>
      <c r="AD120" s="363"/>
      <c r="AE120" s="329"/>
    </row>
    <row r="121" spans="3:31" ht="16.2" customHeight="1">
      <c r="C121" s="329"/>
      <c r="D121" s="329"/>
      <c r="E121" s="345"/>
      <c r="F121" s="363"/>
      <c r="G121" s="295"/>
      <c r="H121" s="328"/>
      <c r="I121" s="329"/>
      <c r="J121" s="329"/>
      <c r="K121" s="345"/>
      <c r="L121" s="363"/>
      <c r="M121" s="295"/>
      <c r="N121" s="328"/>
      <c r="O121" s="329"/>
      <c r="P121" s="329"/>
      <c r="Q121" s="345"/>
      <c r="R121" s="363"/>
      <c r="S121" s="295"/>
      <c r="T121" s="328"/>
      <c r="U121" s="329"/>
      <c r="V121" s="329"/>
      <c r="W121" s="345"/>
      <c r="X121" s="363"/>
      <c r="Y121" s="295"/>
      <c r="Z121" s="328"/>
      <c r="AA121" s="329"/>
      <c r="AB121" s="329"/>
      <c r="AC121" s="345"/>
      <c r="AD121" s="363"/>
      <c r="AE121" s="329"/>
    </row>
    <row r="122" spans="3:31" ht="16.2" customHeight="1">
      <c r="C122" s="329"/>
      <c r="D122" s="329"/>
      <c r="E122" s="345"/>
      <c r="F122" s="363"/>
      <c r="G122" s="295"/>
      <c r="H122" s="328"/>
      <c r="I122" s="329"/>
      <c r="J122" s="329"/>
      <c r="K122" s="345"/>
      <c r="L122" s="363"/>
      <c r="M122" s="295"/>
      <c r="N122" s="328"/>
      <c r="O122" s="329"/>
      <c r="P122" s="329"/>
      <c r="Q122" s="345"/>
      <c r="R122" s="363"/>
      <c r="S122" s="295"/>
      <c r="T122" s="328"/>
      <c r="U122" s="329"/>
      <c r="V122" s="329"/>
      <c r="W122" s="345"/>
      <c r="X122" s="363"/>
      <c r="Y122" s="295"/>
      <c r="Z122" s="328"/>
      <c r="AA122" s="329"/>
      <c r="AB122" s="329"/>
      <c r="AC122" s="345"/>
      <c r="AD122" s="363"/>
      <c r="AE122" s="329"/>
    </row>
    <row r="123" spans="3:31" ht="16.2" customHeight="1">
      <c r="C123" s="329"/>
      <c r="D123" s="329"/>
      <c r="E123" s="345"/>
      <c r="F123" s="363"/>
      <c r="G123" s="295"/>
      <c r="H123" s="328"/>
      <c r="I123" s="329"/>
      <c r="J123" s="329"/>
      <c r="K123" s="345"/>
      <c r="L123" s="363"/>
      <c r="M123" s="295"/>
      <c r="N123" s="328"/>
      <c r="O123" s="329"/>
      <c r="P123" s="329"/>
      <c r="Q123" s="345"/>
      <c r="R123" s="363"/>
      <c r="S123" s="295"/>
      <c r="T123" s="328"/>
      <c r="U123" s="329"/>
      <c r="V123" s="329"/>
      <c r="W123" s="345"/>
      <c r="X123" s="363"/>
      <c r="Y123" s="295"/>
      <c r="Z123" s="328"/>
      <c r="AA123" s="329"/>
      <c r="AB123" s="329"/>
      <c r="AC123" s="345"/>
      <c r="AD123" s="363"/>
      <c r="AE123" s="329"/>
    </row>
    <row r="124" spans="3:31" ht="16.2" customHeight="1">
      <c r="C124" s="329"/>
      <c r="D124" s="329"/>
      <c r="E124" s="345"/>
      <c r="F124" s="363"/>
      <c r="G124" s="295"/>
      <c r="H124" s="328"/>
      <c r="I124" s="329"/>
      <c r="J124" s="329"/>
      <c r="K124" s="345"/>
      <c r="L124" s="363"/>
      <c r="M124" s="295"/>
      <c r="N124" s="328"/>
      <c r="O124" s="329"/>
      <c r="P124" s="329"/>
      <c r="Q124" s="345"/>
      <c r="R124" s="363"/>
      <c r="S124" s="295"/>
      <c r="T124" s="328"/>
      <c r="U124" s="329"/>
      <c r="V124" s="329"/>
      <c r="W124" s="345"/>
      <c r="X124" s="363"/>
      <c r="Y124" s="295"/>
      <c r="Z124" s="328"/>
      <c r="AA124" s="329"/>
      <c r="AB124" s="329"/>
      <c r="AC124" s="345"/>
      <c r="AD124" s="363"/>
      <c r="AE124" s="329"/>
    </row>
    <row r="125" spans="3:31" ht="16.2" customHeight="1">
      <c r="C125" s="329"/>
      <c r="D125" s="329"/>
      <c r="E125" s="345"/>
      <c r="F125" s="363"/>
      <c r="G125" s="295"/>
      <c r="H125" s="328"/>
      <c r="I125" s="329"/>
      <c r="J125" s="329"/>
      <c r="K125" s="345"/>
      <c r="L125" s="363"/>
      <c r="M125" s="295"/>
      <c r="N125" s="328"/>
      <c r="O125" s="329"/>
      <c r="P125" s="329"/>
      <c r="Q125" s="345"/>
      <c r="R125" s="363"/>
      <c r="S125" s="295"/>
      <c r="T125" s="328"/>
      <c r="U125" s="329"/>
      <c r="V125" s="329"/>
      <c r="W125" s="345"/>
      <c r="X125" s="363"/>
      <c r="Y125" s="295"/>
      <c r="Z125" s="328"/>
      <c r="AA125" s="329"/>
      <c r="AB125" s="329"/>
      <c r="AC125" s="345"/>
      <c r="AD125" s="363"/>
      <c r="AE125" s="329"/>
    </row>
    <row r="126" spans="3:31" ht="16.2" customHeight="1">
      <c r="C126" s="329"/>
      <c r="D126" s="329"/>
      <c r="E126" s="345"/>
      <c r="F126" s="363"/>
      <c r="G126" s="295"/>
      <c r="H126" s="328"/>
      <c r="I126" s="329"/>
      <c r="J126" s="329"/>
      <c r="K126" s="345"/>
      <c r="L126" s="363"/>
      <c r="M126" s="295"/>
      <c r="N126" s="328"/>
      <c r="O126" s="329"/>
      <c r="P126" s="329"/>
      <c r="Q126" s="345"/>
      <c r="R126" s="363"/>
      <c r="S126" s="295"/>
      <c r="T126" s="328"/>
      <c r="U126" s="329"/>
      <c r="V126" s="329"/>
      <c r="W126" s="345"/>
      <c r="X126" s="363"/>
      <c r="Y126" s="295"/>
      <c r="Z126" s="328"/>
      <c r="AA126" s="329"/>
      <c r="AB126" s="329"/>
      <c r="AC126" s="345"/>
      <c r="AD126" s="363"/>
      <c r="AE126" s="329"/>
    </row>
    <row r="127" spans="3:31" ht="16.2" customHeight="1">
      <c r="C127" s="329"/>
      <c r="D127" s="329"/>
      <c r="E127" s="345"/>
      <c r="F127" s="363"/>
      <c r="G127" s="295"/>
      <c r="H127" s="328"/>
      <c r="I127" s="329"/>
      <c r="J127" s="329"/>
      <c r="K127" s="345"/>
      <c r="L127" s="363"/>
      <c r="M127" s="295"/>
      <c r="N127" s="328"/>
      <c r="O127" s="329"/>
      <c r="P127" s="329"/>
      <c r="Q127" s="345"/>
      <c r="R127" s="363"/>
      <c r="S127" s="295"/>
      <c r="T127" s="328"/>
      <c r="U127" s="329"/>
      <c r="V127" s="329"/>
      <c r="W127" s="345"/>
      <c r="X127" s="363"/>
      <c r="Y127" s="295"/>
      <c r="Z127" s="328"/>
      <c r="AA127" s="329"/>
      <c r="AB127" s="329"/>
      <c r="AC127" s="345"/>
      <c r="AD127" s="363"/>
      <c r="AE127" s="329"/>
    </row>
    <row r="128" spans="3:31" ht="16.2" customHeight="1">
      <c r="C128" s="329"/>
      <c r="D128" s="329"/>
      <c r="E128" s="345"/>
      <c r="F128" s="363"/>
      <c r="G128" s="295"/>
      <c r="H128" s="328"/>
      <c r="I128" s="329"/>
      <c r="J128" s="329"/>
      <c r="K128" s="345"/>
      <c r="L128" s="363"/>
      <c r="M128" s="295"/>
      <c r="N128" s="328"/>
      <c r="O128" s="329"/>
      <c r="P128" s="329"/>
      <c r="Q128" s="345"/>
      <c r="R128" s="363"/>
      <c r="S128" s="295"/>
      <c r="T128" s="328"/>
      <c r="U128" s="329"/>
      <c r="V128" s="329"/>
      <c r="W128" s="345"/>
      <c r="X128" s="363"/>
      <c r="Y128" s="295"/>
      <c r="Z128" s="328"/>
      <c r="AA128" s="329"/>
      <c r="AB128" s="329"/>
      <c r="AC128" s="345"/>
      <c r="AD128" s="363"/>
      <c r="AE128" s="329"/>
    </row>
  </sheetData>
  <sheetProtection formatCells="0"/>
  <mergeCells count="14">
    <mergeCell ref="AA7:AB8"/>
    <mergeCell ref="C2:F3"/>
    <mergeCell ref="AA10:AD10"/>
    <mergeCell ref="D5:L6"/>
    <mergeCell ref="D7:L8"/>
    <mergeCell ref="C10:F10"/>
    <mergeCell ref="I10:L10"/>
    <mergeCell ref="O10:R10"/>
    <mergeCell ref="U10:X10"/>
    <mergeCell ref="W5:X5"/>
    <mergeCell ref="W7:X7"/>
    <mergeCell ref="P5:V6"/>
    <mergeCell ref="P7:Q8"/>
    <mergeCell ref="AA5:AC6"/>
  </mergeCells>
  <phoneticPr fontId="2"/>
  <conditionalFormatting sqref="F13:F19">
    <cfRule type="cellIs" dxfId="29" priority="13" operator="greaterThan">
      <formula>D13</formula>
    </cfRule>
  </conditionalFormatting>
  <conditionalFormatting sqref="L13">
    <cfRule type="cellIs" dxfId="28" priority="12" operator="greaterThan">
      <formula>J13</formula>
    </cfRule>
  </conditionalFormatting>
  <conditionalFormatting sqref="R13">
    <cfRule type="cellIs" dxfId="27" priority="11" operator="greaterThan">
      <formula>P13</formula>
    </cfRule>
  </conditionalFormatting>
  <conditionalFormatting sqref="X13:X18">
    <cfRule type="cellIs" dxfId="26" priority="10" operator="greaterThan">
      <formula>V13</formula>
    </cfRule>
  </conditionalFormatting>
  <conditionalFormatting sqref="F23:F26">
    <cfRule type="cellIs" dxfId="25" priority="9" operator="greaterThan">
      <formula>D23</formula>
    </cfRule>
  </conditionalFormatting>
  <conditionalFormatting sqref="L23:L24">
    <cfRule type="cellIs" dxfId="24" priority="8" operator="greaterThan">
      <formula>J23</formula>
    </cfRule>
  </conditionalFormatting>
  <conditionalFormatting sqref="R23:R25">
    <cfRule type="cellIs" dxfId="23" priority="7" operator="greaterThan">
      <formula>P23</formula>
    </cfRule>
  </conditionalFormatting>
  <conditionalFormatting sqref="X23:X29">
    <cfRule type="cellIs" dxfId="22" priority="6" operator="greaterThan">
      <formula>V23</formula>
    </cfRule>
  </conditionalFormatting>
  <conditionalFormatting sqref="F34:F41">
    <cfRule type="cellIs" dxfId="21" priority="5" operator="greaterThan">
      <formula>D34</formula>
    </cfRule>
  </conditionalFormatting>
  <conditionalFormatting sqref="L34">
    <cfRule type="cellIs" dxfId="20" priority="4" operator="greaterThan">
      <formula>J34</formula>
    </cfRule>
  </conditionalFormatting>
  <conditionalFormatting sqref="R34">
    <cfRule type="cellIs" dxfId="19" priority="3" operator="greaterThan">
      <formula>P34</formula>
    </cfRule>
  </conditionalFormatting>
  <conditionalFormatting sqref="X34:X41">
    <cfRule type="cellIs" dxfId="18" priority="2" operator="greaterThan">
      <formula>V34</formula>
    </cfRule>
  </conditionalFormatting>
  <conditionalFormatting sqref="AD34:AD38">
    <cfRule type="cellIs" dxfId="17" priority="1" operator="greaterThan">
      <formula>AB34</formula>
    </cfRule>
  </conditionalFormatting>
  <hyperlinks>
    <hyperlink ref="C2:F3" location="提案表紙!A1" display="兵庫県折込資料表　" xr:uid="{00000000-0004-0000-15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89" orientation="landscape" horizontalDpi="300" verticalDpi="300" r:id="rId1"/>
  <headerFooter alignWithMargins="0">
    <oddFooter xml:space="preserve">&amp;L朝来市・養父市・美方郡&amp;RＰ－１８／２３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rgb="FFF6F6F6"/>
    <pageSetUpPr fitToPage="1"/>
  </sheetPr>
  <dimension ref="A1:AE125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7" width="8.6640625" style="166" hidden="1" customWidth="1"/>
    <col min="8" max="8" width="8.6640625" style="167" hidden="1" customWidth="1"/>
    <col min="9" max="9" width="13.6640625" customWidth="1"/>
    <col min="10" max="10" width="6.77734375" customWidth="1"/>
    <col min="11" max="11" width="3.33203125" style="15" customWidth="1"/>
    <col min="12" max="12" width="8.77734375" style="14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style="14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style="14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style="15" customWidth="1"/>
    <col min="30" max="30" width="8.77734375" style="14" customWidth="1"/>
  </cols>
  <sheetData>
    <row r="1" spans="1:31" ht="14.1" hidden="1" customHeight="1">
      <c r="A1" s="166" t="s">
        <v>313</v>
      </c>
      <c r="B1" s="167" t="s">
        <v>314</v>
      </c>
      <c r="E1"/>
      <c r="F1" s="72" t="s">
        <v>315</v>
      </c>
      <c r="G1" s="166" t="s">
        <v>313</v>
      </c>
      <c r="H1" s="167" t="s">
        <v>314</v>
      </c>
      <c r="K1"/>
      <c r="L1" s="72" t="s">
        <v>315</v>
      </c>
      <c r="M1" s="166" t="s">
        <v>313</v>
      </c>
      <c r="N1" s="167" t="s">
        <v>314</v>
      </c>
      <c r="Q1"/>
      <c r="R1" s="72" t="s">
        <v>315</v>
      </c>
      <c r="S1" s="166" t="s">
        <v>313</v>
      </c>
      <c r="T1" s="167" t="s">
        <v>314</v>
      </c>
      <c r="W1"/>
      <c r="X1" s="72" t="s">
        <v>315</v>
      </c>
      <c r="Y1" s="166" t="s">
        <v>313</v>
      </c>
      <c r="Z1" s="167" t="s">
        <v>314</v>
      </c>
      <c r="AC1"/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K2"/>
      <c r="L2"/>
      <c r="Q2"/>
      <c r="R2"/>
      <c r="W2" t="s">
        <v>1073</v>
      </c>
      <c r="X2"/>
      <c r="Y2"/>
      <c r="Z2"/>
      <c r="AC2"/>
      <c r="AD2"/>
    </row>
    <row r="3" spans="1:31" ht="13.2" customHeight="1">
      <c r="C3" s="933"/>
      <c r="D3" s="933"/>
      <c r="E3" s="933"/>
      <c r="F3" s="933"/>
      <c r="I3" s="121" t="s">
        <v>486</v>
      </c>
      <c r="K3"/>
      <c r="L3"/>
      <c r="Q3"/>
      <c r="R3"/>
      <c r="W3" t="s">
        <v>1075</v>
      </c>
      <c r="X3"/>
      <c r="Y3"/>
      <c r="Z3"/>
      <c r="AC3"/>
      <c r="AD3"/>
    </row>
    <row r="4" spans="1:31" ht="13.2" customHeight="1">
      <c r="C4" t="s">
        <v>341</v>
      </c>
      <c r="E4"/>
      <c r="F4"/>
      <c r="I4" s="288">
        <v>45612</v>
      </c>
      <c r="J4" s="284" t="s">
        <v>603</v>
      </c>
      <c r="K4" t="s">
        <v>229</v>
      </c>
      <c r="L4"/>
      <c r="Q4"/>
      <c r="R4"/>
      <c r="W4" t="s">
        <v>1072</v>
      </c>
      <c r="X4"/>
      <c r="AC4"/>
      <c r="AD4"/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295</v>
      </c>
      <c r="P7" s="944">
        <f>提案表紙!H10</f>
        <v>0</v>
      </c>
      <c r="Q7" s="945"/>
      <c r="R7" s="76" t="s">
        <v>162</v>
      </c>
      <c r="T7" s="175"/>
      <c r="U7" s="563">
        <f>SUM(豊岡市折込部数)+AE18</f>
        <v>0</v>
      </c>
      <c r="V7" s="57"/>
      <c r="W7" s="934" t="s">
        <v>388</v>
      </c>
      <c r="X7" s="935"/>
      <c r="Z7" s="175"/>
      <c r="AA7" s="928"/>
      <c r="AB7" s="928"/>
      <c r="AC7" s="281"/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29"/>
      <c r="AB8" s="929"/>
      <c r="AC8" s="294"/>
      <c r="AD8" s="294"/>
      <c r="AE8" s="296"/>
    </row>
    <row r="9" spans="1:31" ht="13.2" customHeight="1">
      <c r="E9"/>
      <c r="F9"/>
      <c r="K9"/>
      <c r="L9"/>
      <c r="Q9"/>
      <c r="R9"/>
      <c r="W9"/>
      <c r="X9"/>
      <c r="AC9"/>
      <c r="AD9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167">
        <v>20</v>
      </c>
      <c r="C12" s="70" t="s">
        <v>1085</v>
      </c>
      <c r="G12" s="166">
        <v>2</v>
      </c>
      <c r="H12" s="167">
        <v>20</v>
      </c>
      <c r="M12" s="166">
        <v>2</v>
      </c>
      <c r="N12" s="167">
        <v>20</v>
      </c>
      <c r="R12"/>
      <c r="S12" s="166">
        <v>2</v>
      </c>
      <c r="T12" s="167">
        <v>20</v>
      </c>
      <c r="X12"/>
      <c r="Y12" s="166">
        <v>2</v>
      </c>
      <c r="Z12" s="167">
        <v>20</v>
      </c>
      <c r="AB12" s="15"/>
      <c r="AC12"/>
      <c r="AD12"/>
    </row>
    <row r="13" spans="1:31" ht="16.2" customHeight="1">
      <c r="A13" s="166">
        <v>3</v>
      </c>
      <c r="B13" s="167">
        <v>12001</v>
      </c>
      <c r="C13" s="19" t="s">
        <v>413</v>
      </c>
      <c r="D13" s="4">
        <v>3400</v>
      </c>
      <c r="E13" s="271"/>
      <c r="F13" s="202"/>
      <c r="G13" s="166">
        <v>3</v>
      </c>
      <c r="H13" s="167">
        <v>22001</v>
      </c>
      <c r="I13" s="19" t="s">
        <v>118</v>
      </c>
      <c r="J13" s="4">
        <v>1200</v>
      </c>
      <c r="K13" s="271"/>
      <c r="L13" s="253"/>
      <c r="M13" s="166">
        <v>3</v>
      </c>
      <c r="N13" s="167">
        <v>32002</v>
      </c>
      <c r="O13" s="65" t="s">
        <v>413</v>
      </c>
      <c r="P13" s="61">
        <v>1200</v>
      </c>
      <c r="Q13" s="256"/>
      <c r="R13" s="253"/>
      <c r="S13" s="166">
        <v>3</v>
      </c>
      <c r="T13" s="167">
        <v>42019</v>
      </c>
      <c r="U13" s="19" t="s">
        <v>302</v>
      </c>
      <c r="V13" s="4">
        <v>4650</v>
      </c>
      <c r="W13" s="271"/>
      <c r="X13" s="253"/>
      <c r="Y13" s="166">
        <v>3</v>
      </c>
      <c r="Z13" s="167">
        <v>52002</v>
      </c>
      <c r="AA13" s="19" t="s">
        <v>413</v>
      </c>
      <c r="AB13" s="4">
        <v>1250</v>
      </c>
      <c r="AC13" s="256"/>
      <c r="AD13" s="202"/>
      <c r="AE13" s="68"/>
    </row>
    <row r="14" spans="1:31" ht="16.2" customHeight="1">
      <c r="A14" s="166">
        <v>3</v>
      </c>
      <c r="B14" s="167">
        <v>12002</v>
      </c>
      <c r="C14" s="20" t="s">
        <v>412</v>
      </c>
      <c r="D14" s="676" t="s">
        <v>902</v>
      </c>
      <c r="E14" s="236"/>
      <c r="F14" s="214"/>
      <c r="G14" s="166">
        <v>3</v>
      </c>
      <c r="I14" s="20"/>
      <c r="J14" s="3"/>
      <c r="K14" s="236"/>
      <c r="L14" s="214"/>
      <c r="M14" s="166">
        <v>3</v>
      </c>
      <c r="O14" s="20"/>
      <c r="P14" s="3"/>
      <c r="Q14" s="236"/>
      <c r="R14" s="214"/>
      <c r="S14" s="166">
        <v>3</v>
      </c>
      <c r="T14" s="167">
        <v>42028</v>
      </c>
      <c r="U14" s="22" t="s">
        <v>303</v>
      </c>
      <c r="V14" s="773" t="s">
        <v>1308</v>
      </c>
      <c r="W14" s="305"/>
      <c r="X14" s="214"/>
      <c r="Y14" s="166">
        <v>3</v>
      </c>
      <c r="AA14" s="439"/>
      <c r="AB14" s="580"/>
      <c r="AC14" s="236"/>
      <c r="AD14" s="249"/>
      <c r="AE14" s="69" t="s">
        <v>421</v>
      </c>
    </row>
    <row r="15" spans="1:31" ht="16.2" customHeight="1">
      <c r="A15" s="166">
        <v>3</v>
      </c>
      <c r="C15" s="23"/>
      <c r="D15" s="8"/>
      <c r="E15" s="236"/>
      <c r="F15" s="249"/>
      <c r="G15" s="166">
        <v>3</v>
      </c>
      <c r="I15" s="20"/>
      <c r="J15" s="3"/>
      <c r="K15" s="236"/>
      <c r="L15" s="214"/>
      <c r="M15" s="166">
        <v>3</v>
      </c>
      <c r="O15" s="23"/>
      <c r="P15" s="8"/>
      <c r="Q15" s="306"/>
      <c r="R15" s="214"/>
      <c r="S15" s="166">
        <v>3</v>
      </c>
      <c r="T15" s="167">
        <v>42030</v>
      </c>
      <c r="U15" s="22" t="s">
        <v>412</v>
      </c>
      <c r="V15" s="3">
        <v>800</v>
      </c>
      <c r="W15" s="236"/>
      <c r="X15" s="214"/>
      <c r="AA15" s="439"/>
      <c r="AB15" s="323"/>
      <c r="AC15" s="222"/>
      <c r="AD15" s="216"/>
      <c r="AE15" s="311" t="s">
        <v>886</v>
      </c>
    </row>
    <row r="16" spans="1:31" ht="16.2" customHeight="1" thickBot="1">
      <c r="A16" s="166">
        <v>3</v>
      </c>
      <c r="C16" s="20"/>
      <c r="D16" s="3"/>
      <c r="E16" s="236"/>
      <c r="F16" s="214"/>
      <c r="G16" s="166">
        <v>3</v>
      </c>
      <c r="I16" s="20"/>
      <c r="J16" s="3"/>
      <c r="K16" s="236"/>
      <c r="L16" s="249"/>
      <c r="M16" s="166">
        <v>3</v>
      </c>
      <c r="O16" s="20"/>
      <c r="P16" s="3"/>
      <c r="Q16" s="236"/>
      <c r="R16" s="249"/>
      <c r="S16" s="166">
        <v>3</v>
      </c>
      <c r="U16" s="20"/>
      <c r="V16" s="3"/>
      <c r="W16" s="236"/>
      <c r="X16" s="214"/>
      <c r="AA16" s="439"/>
      <c r="AB16" s="323"/>
      <c r="AC16" s="222"/>
      <c r="AD16" s="216"/>
      <c r="AE16" s="311"/>
    </row>
    <row r="17" spans="1:31" ht="16.2" customHeight="1" thickTop="1">
      <c r="A17" s="166">
        <v>4</v>
      </c>
      <c r="C17" s="40" t="s">
        <v>147</v>
      </c>
      <c r="D17" s="46">
        <f>SUM(D13:D16)</f>
        <v>3400</v>
      </c>
      <c r="E17" s="48"/>
      <c r="F17" s="79">
        <f>SUM(F13:F16)</f>
        <v>0</v>
      </c>
      <c r="G17" s="166">
        <v>4</v>
      </c>
      <c r="I17" s="40" t="s">
        <v>147</v>
      </c>
      <c r="J17" s="46">
        <f>SUM(J13:J16)</f>
        <v>1200</v>
      </c>
      <c r="K17" s="48"/>
      <c r="L17" s="79">
        <f>SUM(L13:L16)</f>
        <v>0</v>
      </c>
      <c r="M17" s="166">
        <v>4</v>
      </c>
      <c r="O17" s="40" t="s">
        <v>147</v>
      </c>
      <c r="P17" s="46">
        <f>SUM(P13:P16)</f>
        <v>1200</v>
      </c>
      <c r="Q17" s="48"/>
      <c r="R17" s="79">
        <f>SUM(R13:R16)</f>
        <v>0</v>
      </c>
      <c r="S17" s="166">
        <v>4</v>
      </c>
      <c r="U17" s="40" t="s">
        <v>147</v>
      </c>
      <c r="V17" s="46">
        <f>SUM(V13:V16)</f>
        <v>5450</v>
      </c>
      <c r="W17" s="48"/>
      <c r="X17" s="79">
        <f>SUM(X13:X16)</f>
        <v>0</v>
      </c>
      <c r="Y17" s="166">
        <v>4</v>
      </c>
      <c r="AA17" s="40" t="s">
        <v>147</v>
      </c>
      <c r="AB17" s="46">
        <f>SUM(AB13:AB16)</f>
        <v>1250</v>
      </c>
      <c r="AC17" s="48"/>
      <c r="AD17" s="79">
        <f>SUM(AD13:AD16)</f>
        <v>0</v>
      </c>
      <c r="AE17" s="49">
        <f>+AB17+V17+P17+J17+D17</f>
        <v>12500</v>
      </c>
    </row>
    <row r="18" spans="1:31" ht="15.75" customHeight="1">
      <c r="C18" s="13"/>
      <c r="E18"/>
      <c r="F18"/>
      <c r="K18"/>
      <c r="L18"/>
      <c r="Q18"/>
      <c r="R18"/>
      <c r="W18"/>
      <c r="X18"/>
      <c r="AC18"/>
      <c r="AD18" s="110" t="s">
        <v>147</v>
      </c>
      <c r="AE18" s="106">
        <f>SUM(F17+L17+R17+X17+AD17)</f>
        <v>0</v>
      </c>
    </row>
    <row r="19" spans="1:31" ht="16.2" customHeight="1">
      <c r="A19" s="166">
        <v>2</v>
      </c>
      <c r="B19" s="167">
        <v>20</v>
      </c>
      <c r="C19" s="70" t="s">
        <v>1084</v>
      </c>
      <c r="G19" s="166">
        <v>2</v>
      </c>
      <c r="H19" s="167">
        <v>20</v>
      </c>
      <c r="M19" s="166">
        <v>2</v>
      </c>
      <c r="N19" s="167">
        <v>20</v>
      </c>
      <c r="R19"/>
      <c r="S19" s="166">
        <v>2</v>
      </c>
      <c r="T19" s="167">
        <v>20</v>
      </c>
      <c r="X19"/>
      <c r="Y19" s="166">
        <v>2</v>
      </c>
      <c r="Z19" s="167">
        <v>20</v>
      </c>
      <c r="AB19" s="15"/>
      <c r="AC19"/>
      <c r="AD19"/>
    </row>
    <row r="20" spans="1:31" ht="16.2" customHeight="1">
      <c r="A20" s="166">
        <v>3</v>
      </c>
      <c r="B20" s="167">
        <v>12018</v>
      </c>
      <c r="C20" s="19" t="s">
        <v>1124</v>
      </c>
      <c r="D20" s="4">
        <v>1800</v>
      </c>
      <c r="E20" s="271"/>
      <c r="F20" s="202"/>
      <c r="G20" s="166">
        <v>3</v>
      </c>
      <c r="H20" s="167">
        <v>22008</v>
      </c>
      <c r="I20" s="19" t="s">
        <v>416</v>
      </c>
      <c r="J20" s="720">
        <v>200</v>
      </c>
      <c r="K20" s="271"/>
      <c r="L20" s="253"/>
      <c r="M20" s="166">
        <v>3</v>
      </c>
      <c r="N20" s="167">
        <v>32007</v>
      </c>
      <c r="O20" s="65" t="s">
        <v>415</v>
      </c>
      <c r="P20" s="61">
        <v>350</v>
      </c>
      <c r="Q20" s="256"/>
      <c r="R20" s="253"/>
      <c r="S20" s="166">
        <v>3</v>
      </c>
      <c r="T20" s="167">
        <v>42020</v>
      </c>
      <c r="U20" s="19" t="s">
        <v>415</v>
      </c>
      <c r="V20" s="4">
        <v>1050</v>
      </c>
      <c r="W20" s="271"/>
      <c r="X20" s="253"/>
      <c r="Y20" s="166">
        <v>3</v>
      </c>
      <c r="AA20" s="19"/>
      <c r="AB20" s="4"/>
      <c r="AC20" s="256"/>
      <c r="AD20" s="202"/>
      <c r="AE20" s="68"/>
    </row>
    <row r="21" spans="1:31" ht="16.2" customHeight="1">
      <c r="A21" s="166">
        <v>3</v>
      </c>
      <c r="B21" s="167">
        <v>12020</v>
      </c>
      <c r="C21" s="20" t="s">
        <v>1125</v>
      </c>
      <c r="D21" s="3">
        <v>500</v>
      </c>
      <c r="E21" s="236"/>
      <c r="F21" s="214"/>
      <c r="G21" s="166">
        <v>3</v>
      </c>
      <c r="H21" s="167">
        <v>22010</v>
      </c>
      <c r="I21" s="20" t="s">
        <v>712</v>
      </c>
      <c r="J21" s="676" t="s">
        <v>902</v>
      </c>
      <c r="K21" s="236"/>
      <c r="L21" s="214"/>
      <c r="M21" s="166">
        <v>3</v>
      </c>
      <c r="N21" s="167">
        <v>32008</v>
      </c>
      <c r="O21" s="20" t="s">
        <v>713</v>
      </c>
      <c r="P21" s="3">
        <v>550</v>
      </c>
      <c r="Q21" s="236"/>
      <c r="R21" s="214"/>
      <c r="S21" s="166">
        <v>3</v>
      </c>
      <c r="T21" s="167">
        <v>42022</v>
      </c>
      <c r="U21" s="22" t="s">
        <v>416</v>
      </c>
      <c r="V21" s="7">
        <v>300</v>
      </c>
      <c r="W21" s="305"/>
      <c r="X21" s="214"/>
      <c r="Y21" s="166">
        <v>3</v>
      </c>
      <c r="AA21" s="439"/>
      <c r="AB21" s="580"/>
      <c r="AC21" s="236"/>
      <c r="AD21" s="249"/>
      <c r="AE21" s="69" t="s">
        <v>421</v>
      </c>
    </row>
    <row r="22" spans="1:31" ht="16.2" customHeight="1">
      <c r="A22" s="166">
        <v>3</v>
      </c>
      <c r="B22" s="167">
        <v>12021</v>
      </c>
      <c r="C22" s="23" t="s">
        <v>48</v>
      </c>
      <c r="D22" s="8">
        <v>850</v>
      </c>
      <c r="E22" s="236"/>
      <c r="F22" s="249"/>
      <c r="G22" s="166">
        <v>3</v>
      </c>
      <c r="I22" s="20"/>
      <c r="J22" s="3"/>
      <c r="K22" s="236"/>
      <c r="L22" s="214"/>
      <c r="M22" s="166">
        <v>3</v>
      </c>
      <c r="N22" s="167">
        <v>32010</v>
      </c>
      <c r="O22" s="23" t="s">
        <v>419</v>
      </c>
      <c r="P22" s="8">
        <v>200</v>
      </c>
      <c r="Q22" s="306"/>
      <c r="R22" s="214"/>
      <c r="S22" s="166">
        <v>3</v>
      </c>
      <c r="T22" s="167">
        <v>42024</v>
      </c>
      <c r="U22" s="22" t="s">
        <v>419</v>
      </c>
      <c r="V22" s="3">
        <v>1400</v>
      </c>
      <c r="W22" s="236"/>
      <c r="X22" s="214"/>
      <c r="AA22" s="439"/>
      <c r="AB22" s="323"/>
      <c r="AC22" s="222"/>
      <c r="AD22" s="216"/>
      <c r="AE22" s="311" t="s">
        <v>886</v>
      </c>
    </row>
    <row r="23" spans="1:31" ht="16.2" customHeight="1">
      <c r="A23" s="166">
        <v>3</v>
      </c>
      <c r="B23" s="167">
        <v>12023</v>
      </c>
      <c r="C23" s="20" t="s">
        <v>1220</v>
      </c>
      <c r="D23" s="3">
        <v>2350</v>
      </c>
      <c r="E23" s="236"/>
      <c r="F23" s="214"/>
      <c r="G23" s="166">
        <v>3</v>
      </c>
      <c r="I23" s="20"/>
      <c r="J23" s="3"/>
      <c r="K23" s="236"/>
      <c r="L23" s="249"/>
      <c r="M23" s="166">
        <v>3</v>
      </c>
      <c r="O23" s="20"/>
      <c r="P23" s="3"/>
      <c r="Q23" s="236"/>
      <c r="R23" s="249"/>
      <c r="S23" s="166">
        <v>3</v>
      </c>
      <c r="T23" s="167">
        <v>42025</v>
      </c>
      <c r="U23" s="20" t="s">
        <v>420</v>
      </c>
      <c r="V23" s="3">
        <v>400</v>
      </c>
      <c r="W23" s="236"/>
      <c r="X23" s="214"/>
      <c r="AA23" s="439"/>
      <c r="AB23" s="323"/>
      <c r="AC23" s="222"/>
      <c r="AD23" s="216"/>
      <c r="AE23" s="311"/>
    </row>
    <row r="24" spans="1:31" ht="16.2" customHeight="1">
      <c r="A24" s="166">
        <v>3</v>
      </c>
      <c r="B24" s="167">
        <v>12024</v>
      </c>
      <c r="C24" s="23" t="s">
        <v>1126</v>
      </c>
      <c r="D24" s="8">
        <v>800</v>
      </c>
      <c r="E24" s="306"/>
      <c r="F24" s="214"/>
      <c r="G24" s="166">
        <v>3</v>
      </c>
      <c r="I24" s="439"/>
      <c r="J24" s="223"/>
      <c r="K24" s="236"/>
      <c r="L24" s="214"/>
      <c r="M24" s="295"/>
      <c r="N24" s="328"/>
      <c r="O24" s="439"/>
      <c r="P24" s="382"/>
      <c r="Q24" s="305"/>
      <c r="R24" s="216"/>
      <c r="S24" s="166">
        <v>3</v>
      </c>
      <c r="U24" s="23"/>
      <c r="V24" s="8"/>
      <c r="W24" s="306"/>
      <c r="X24" s="214"/>
      <c r="AA24" s="439"/>
      <c r="AB24" s="323"/>
      <c r="AC24" s="222"/>
      <c r="AD24" s="216"/>
      <c r="AE24" s="311"/>
    </row>
    <row r="25" spans="1:31" ht="16.2" customHeight="1">
      <c r="A25" s="166">
        <v>3</v>
      </c>
      <c r="C25" s="20"/>
      <c r="D25" s="3"/>
      <c r="E25" s="236"/>
      <c r="F25" s="249"/>
      <c r="I25" s="439"/>
      <c r="J25" s="323"/>
      <c r="K25" s="305"/>
      <c r="L25" s="216"/>
      <c r="M25" s="295"/>
      <c r="N25" s="328"/>
      <c r="O25" s="439"/>
      <c r="P25" s="382"/>
      <c r="Q25" s="305"/>
      <c r="R25" s="216"/>
      <c r="S25" s="166">
        <v>3</v>
      </c>
      <c r="U25" s="20"/>
      <c r="V25" s="3"/>
      <c r="W25" s="236"/>
      <c r="X25" s="214"/>
      <c r="AA25" s="439"/>
      <c r="AB25" s="323"/>
      <c r="AC25" s="222"/>
      <c r="AD25" s="216"/>
      <c r="AE25" s="311"/>
    </row>
    <row r="26" spans="1:31" ht="16.2" customHeight="1" thickBot="1">
      <c r="A26" s="166">
        <v>3</v>
      </c>
      <c r="C26" s="439"/>
      <c r="D26" s="323"/>
      <c r="E26" s="222"/>
      <c r="F26" s="216"/>
      <c r="G26" s="295">
        <v>3</v>
      </c>
      <c r="H26" s="328"/>
      <c r="I26" s="439"/>
      <c r="J26" s="323"/>
      <c r="K26" s="222"/>
      <c r="L26" s="216"/>
      <c r="M26" s="295">
        <v>3</v>
      </c>
      <c r="N26" s="328"/>
      <c r="O26" s="439"/>
      <c r="P26" s="323"/>
      <c r="Q26" s="222"/>
      <c r="R26" s="216"/>
      <c r="S26" s="295">
        <v>3</v>
      </c>
      <c r="T26" s="328"/>
      <c r="U26" s="439"/>
      <c r="V26" s="323"/>
      <c r="W26" s="222"/>
      <c r="X26" s="216"/>
      <c r="Y26" s="295">
        <v>3</v>
      </c>
      <c r="Z26" s="328"/>
      <c r="AA26" s="439"/>
      <c r="AB26" s="323"/>
      <c r="AC26" s="222"/>
      <c r="AD26" s="216"/>
      <c r="AE26" s="18"/>
    </row>
    <row r="27" spans="1:31" ht="16.2" customHeight="1" thickTop="1">
      <c r="A27" s="166">
        <v>4</v>
      </c>
      <c r="C27" s="40" t="s">
        <v>414</v>
      </c>
      <c r="D27" s="46">
        <f>SUM(D20:D26)</f>
        <v>6300</v>
      </c>
      <c r="E27" s="48"/>
      <c r="F27" s="79">
        <f>SUM(F20:F26)</f>
        <v>0</v>
      </c>
      <c r="G27" s="166">
        <v>4</v>
      </c>
      <c r="I27" s="40" t="s">
        <v>414</v>
      </c>
      <c r="J27" s="46">
        <f>SUM(J20:J26)</f>
        <v>200</v>
      </c>
      <c r="K27" s="48"/>
      <c r="L27" s="79">
        <f>SUM(L20:L26)</f>
        <v>0</v>
      </c>
      <c r="M27" s="166">
        <v>4</v>
      </c>
      <c r="O27" s="40" t="s">
        <v>414</v>
      </c>
      <c r="P27" s="46">
        <f>SUM(P20:P26)</f>
        <v>1100</v>
      </c>
      <c r="Q27" s="48"/>
      <c r="R27" s="79">
        <f>SUM(R20:R26)</f>
        <v>0</v>
      </c>
      <c r="S27" s="166">
        <v>4</v>
      </c>
      <c r="U27" s="40" t="s">
        <v>414</v>
      </c>
      <c r="V27" s="46">
        <f>SUM(V20:V26)</f>
        <v>3150</v>
      </c>
      <c r="W27" s="48"/>
      <c r="X27" s="79">
        <f>SUM(X20:X26)</f>
        <v>0</v>
      </c>
      <c r="Y27" s="166">
        <v>4</v>
      </c>
      <c r="AA27" s="40" t="s">
        <v>414</v>
      </c>
      <c r="AB27" s="46">
        <f>SUM(AB20:AB26)</f>
        <v>0</v>
      </c>
      <c r="AC27" s="48"/>
      <c r="AD27" s="79">
        <f>SUM(AD20:AD26)</f>
        <v>0</v>
      </c>
      <c r="AE27" s="49">
        <f>+AB27+V27+P27+J27+D27</f>
        <v>10750</v>
      </c>
    </row>
    <row r="28" spans="1:31" ht="16.2" customHeight="1">
      <c r="A28" s="166">
        <v>9</v>
      </c>
      <c r="C28" t="s">
        <v>989</v>
      </c>
      <c r="D28" s="281"/>
      <c r="E28" s="281"/>
      <c r="F28" s="281"/>
      <c r="G28" s="295">
        <v>9</v>
      </c>
      <c r="H28" s="328"/>
      <c r="K28" s="281" t="s">
        <v>1207</v>
      </c>
      <c r="L28" s="281"/>
      <c r="M28" s="295">
        <v>9</v>
      </c>
      <c r="N28" s="328"/>
      <c r="O28" s="329"/>
      <c r="P28" s="329"/>
      <c r="Q28" s="345"/>
      <c r="R28" s="363"/>
      <c r="S28" s="166">
        <v>9</v>
      </c>
      <c r="U28" s="126"/>
      <c r="Y28" s="166">
        <v>9</v>
      </c>
      <c r="AD28" s="110" t="s">
        <v>155</v>
      </c>
      <c r="AE28" s="106">
        <f>SUM(F27+L27+R27+X27+AD27)</f>
        <v>0</v>
      </c>
    </row>
    <row r="29" spans="1:31" ht="13.5" customHeight="1">
      <c r="D29" s="329"/>
      <c r="E29" s="345"/>
      <c r="F29" s="363"/>
      <c r="G29" s="295"/>
      <c r="H29" s="383"/>
      <c r="I29" s="329"/>
      <c r="J29" s="329"/>
      <c r="K29" s="367" t="s">
        <v>1211</v>
      </c>
      <c r="L29" s="363"/>
      <c r="M29" s="295"/>
      <c r="N29" s="328"/>
      <c r="O29" s="329"/>
      <c r="P29" s="329"/>
      <c r="Q29" s="345"/>
      <c r="R29" s="363"/>
      <c r="S29" s="295"/>
      <c r="T29" s="328"/>
      <c r="U29" s="329"/>
      <c r="V29" s="329"/>
      <c r="W29" s="345"/>
      <c r="X29" s="363"/>
      <c r="Y29" s="295"/>
      <c r="Z29" s="328"/>
      <c r="AA29" s="329"/>
      <c r="AB29" s="329"/>
      <c r="AC29" s="345"/>
      <c r="AD29" s="363"/>
      <c r="AE29" s="329"/>
    </row>
    <row r="30" spans="1:31" ht="13.5" customHeight="1">
      <c r="D30" s="329"/>
      <c r="E30" s="345"/>
      <c r="F30" s="363"/>
      <c r="G30" s="295"/>
      <c r="H30" s="383"/>
      <c r="I30" s="329"/>
      <c r="K30" s="119" t="s">
        <v>1234</v>
      </c>
      <c r="P30" s="329"/>
      <c r="Q30" s="345"/>
      <c r="R30" s="363"/>
      <c r="S30" s="295"/>
      <c r="T30" s="328"/>
      <c r="U30" s="329"/>
      <c r="V30" s="329"/>
      <c r="W30" s="345"/>
      <c r="X30" s="363"/>
      <c r="Y30" s="295"/>
      <c r="Z30" s="328"/>
      <c r="AA30" s="329"/>
      <c r="AB30" s="329"/>
      <c r="AC30" s="345"/>
      <c r="AD30" s="363"/>
      <c r="AE30" s="329"/>
    </row>
    <row r="31" spans="1:31" ht="13.5" customHeight="1">
      <c r="K31" s="119" t="s">
        <v>1253</v>
      </c>
      <c r="L31" s="363"/>
      <c r="P31" s="329"/>
      <c r="Q31" s="345"/>
      <c r="R31" s="363"/>
      <c r="S31" s="295"/>
      <c r="T31" s="328"/>
      <c r="U31" s="329"/>
      <c r="V31" s="329"/>
      <c r="W31" s="345"/>
      <c r="X31" s="363"/>
      <c r="Y31" s="295"/>
      <c r="Z31" s="328"/>
      <c r="AA31" s="329"/>
      <c r="AB31" s="329"/>
      <c r="AC31" s="345"/>
      <c r="AD31" s="363"/>
      <c r="AE31" s="329"/>
    </row>
    <row r="32" spans="1:31" ht="16.2" customHeight="1">
      <c r="C32" s="329"/>
      <c r="D32" s="329"/>
      <c r="E32" s="345"/>
      <c r="F32" s="363"/>
      <c r="G32" s="295"/>
      <c r="H32" s="328"/>
      <c r="I32" s="329"/>
      <c r="J32" s="329"/>
      <c r="K32" s="119" t="s">
        <v>1263</v>
      </c>
      <c r="L32" s="363"/>
      <c r="M32" s="295"/>
      <c r="N32" s="328"/>
      <c r="O32" s="329"/>
      <c r="P32" s="329"/>
      <c r="Q32" s="345"/>
      <c r="R32" s="363"/>
      <c r="S32" s="295"/>
      <c r="T32" s="328"/>
      <c r="U32" s="329"/>
      <c r="V32" s="329"/>
      <c r="W32" s="345"/>
      <c r="X32" s="363"/>
      <c r="Y32" s="295"/>
      <c r="Z32" s="328"/>
      <c r="AA32" s="329"/>
      <c r="AB32" s="329"/>
      <c r="AC32" s="345"/>
      <c r="AD32" s="363"/>
      <c r="AE32" s="329"/>
    </row>
    <row r="33" spans="3:31" ht="16.2" customHeight="1">
      <c r="C33" s="329"/>
      <c r="D33" s="329"/>
      <c r="E33" s="345"/>
      <c r="F33" s="363"/>
      <c r="G33" s="295"/>
      <c r="H33" s="328"/>
      <c r="I33" s="329"/>
      <c r="J33" s="329"/>
      <c r="K33" s="367" t="s">
        <v>1309</v>
      </c>
      <c r="L33" s="363"/>
      <c r="M33" s="295"/>
      <c r="N33" s="328"/>
      <c r="O33" s="329"/>
      <c r="P33" s="329"/>
      <c r="Q33" s="345"/>
      <c r="R33" s="363"/>
      <c r="S33" s="295"/>
      <c r="T33" s="328"/>
      <c r="U33" s="329"/>
      <c r="V33" s="329"/>
      <c r="W33" s="345"/>
      <c r="X33" s="363"/>
      <c r="Y33" s="295"/>
      <c r="Z33" s="328"/>
      <c r="AA33" s="329"/>
      <c r="AB33" s="329"/>
      <c r="AC33" s="345"/>
      <c r="AD33" s="363"/>
      <c r="AE33" s="329"/>
    </row>
    <row r="34" spans="3:31" ht="16.2" customHeight="1">
      <c r="C34" s="329"/>
      <c r="D34" s="329"/>
      <c r="E34" s="345"/>
      <c r="F34" s="363"/>
      <c r="G34" s="295"/>
      <c r="H34" s="328"/>
      <c r="I34" s="329"/>
      <c r="J34" s="329"/>
      <c r="K34" s="345"/>
      <c r="L34" s="363"/>
      <c r="M34" s="295"/>
      <c r="N34" s="328"/>
      <c r="O34" s="329"/>
      <c r="P34" s="329"/>
      <c r="Q34" s="345"/>
      <c r="R34" s="363"/>
      <c r="S34" s="295"/>
      <c r="T34" s="328"/>
      <c r="U34" s="329"/>
      <c r="V34" s="329"/>
      <c r="W34" s="345"/>
      <c r="X34" s="363"/>
      <c r="Y34" s="295"/>
      <c r="Z34" s="328"/>
      <c r="AA34" s="329"/>
      <c r="AB34" s="329"/>
      <c r="AC34" s="345"/>
      <c r="AD34" s="363"/>
      <c r="AE34" s="329"/>
    </row>
    <row r="35" spans="3:31" ht="16.2" customHeight="1">
      <c r="C35" s="329"/>
      <c r="D35" s="329"/>
      <c r="E35" s="345"/>
      <c r="F35" s="363"/>
      <c r="G35" s="295"/>
      <c r="H35" s="328"/>
      <c r="I35" s="329"/>
      <c r="J35" s="329"/>
      <c r="K35" s="345"/>
      <c r="L35" s="363"/>
      <c r="M35" s="295"/>
      <c r="N35" s="328"/>
      <c r="O35" s="329"/>
      <c r="P35" s="329"/>
      <c r="Q35" s="345"/>
      <c r="R35" s="363"/>
      <c r="S35" s="295"/>
      <c r="T35" s="328"/>
      <c r="U35" s="329"/>
      <c r="V35" s="329"/>
      <c r="W35" s="345"/>
      <c r="X35" s="363"/>
      <c r="Y35" s="295"/>
      <c r="Z35" s="328"/>
      <c r="AA35" s="329"/>
      <c r="AB35" s="329"/>
      <c r="AC35" s="345"/>
      <c r="AD35" s="363"/>
      <c r="AE35" s="329"/>
    </row>
    <row r="36" spans="3:31" ht="16.2" customHeight="1">
      <c r="C36" s="329"/>
      <c r="D36" s="329"/>
      <c r="E36" s="345"/>
      <c r="F36" s="363"/>
      <c r="G36" s="295"/>
      <c r="H36" s="328"/>
      <c r="I36" s="329"/>
      <c r="J36" s="329"/>
      <c r="K36" s="345"/>
      <c r="L36" s="363"/>
      <c r="M36" s="295"/>
      <c r="N36" s="328"/>
      <c r="O36" s="329"/>
      <c r="P36" s="329"/>
      <c r="Q36" s="345"/>
      <c r="R36" s="363"/>
      <c r="S36" s="295"/>
      <c r="T36" s="328"/>
      <c r="U36" s="329"/>
      <c r="V36" s="329"/>
      <c r="W36" s="345"/>
      <c r="X36" s="363"/>
      <c r="Y36" s="295"/>
      <c r="Z36" s="328"/>
      <c r="AA36" s="329"/>
      <c r="AB36" s="329"/>
      <c r="AC36" s="345"/>
      <c r="AD36" s="363"/>
      <c r="AE36" s="329"/>
    </row>
    <row r="37" spans="3:31" ht="16.2" customHeight="1">
      <c r="C37" s="329"/>
      <c r="D37" s="329"/>
      <c r="E37" s="345"/>
      <c r="F37" s="363"/>
      <c r="G37" s="295"/>
      <c r="H37" s="328"/>
      <c r="I37" s="329"/>
      <c r="J37" s="329"/>
      <c r="K37" s="345"/>
      <c r="L37" s="363"/>
      <c r="M37" s="295"/>
      <c r="N37" s="328"/>
      <c r="O37" s="329"/>
      <c r="P37" s="329"/>
      <c r="Q37" s="345"/>
      <c r="R37" s="363"/>
      <c r="S37" s="295"/>
      <c r="T37" s="328"/>
      <c r="U37" s="329"/>
      <c r="V37" s="329"/>
      <c r="W37" s="345"/>
      <c r="X37" s="363"/>
      <c r="Y37" s="295"/>
      <c r="Z37" s="328"/>
      <c r="AA37" s="329"/>
      <c r="AB37" s="329"/>
      <c r="AC37" s="345"/>
      <c r="AD37" s="363"/>
      <c r="AE37" s="329"/>
    </row>
    <row r="38" spans="3:31" ht="16.2" customHeight="1">
      <c r="C38" s="329"/>
      <c r="D38" s="329"/>
      <c r="E38" s="345"/>
      <c r="F38" s="363"/>
      <c r="G38" s="295"/>
      <c r="H38" s="328"/>
      <c r="I38" s="329"/>
      <c r="J38" s="329"/>
      <c r="K38" s="345"/>
      <c r="L38" s="363"/>
      <c r="M38" s="295"/>
      <c r="N38" s="328"/>
      <c r="O38" s="329"/>
      <c r="P38" s="329"/>
      <c r="Q38" s="345"/>
      <c r="R38" s="363"/>
      <c r="S38" s="295"/>
      <c r="T38" s="328"/>
      <c r="U38" s="329"/>
      <c r="V38" s="329"/>
      <c r="W38" s="345"/>
      <c r="X38" s="363"/>
      <c r="Y38" s="295"/>
      <c r="Z38" s="328"/>
      <c r="AA38" s="329"/>
      <c r="AB38" s="329"/>
      <c r="AC38" s="345"/>
      <c r="AD38" s="363"/>
      <c r="AE38" s="329"/>
    </row>
    <row r="39" spans="3:31" ht="16.2" customHeight="1">
      <c r="C39" s="329"/>
      <c r="D39" s="329"/>
      <c r="E39" s="345"/>
      <c r="F39" s="363"/>
      <c r="G39" s="295"/>
      <c r="H39" s="328"/>
      <c r="I39" s="329"/>
      <c r="J39" s="329"/>
      <c r="K39" s="345"/>
      <c r="L39" s="363"/>
      <c r="M39" s="295"/>
      <c r="N39" s="328"/>
      <c r="O39" s="329"/>
      <c r="P39" s="329"/>
      <c r="Q39" s="345"/>
      <c r="R39" s="363"/>
      <c r="S39" s="295"/>
      <c r="T39" s="328"/>
      <c r="U39" s="329"/>
      <c r="V39" s="329"/>
      <c r="W39" s="345"/>
      <c r="X39" s="363"/>
      <c r="Y39" s="295"/>
      <c r="Z39" s="328"/>
      <c r="AA39" s="329"/>
      <c r="AB39" s="329"/>
      <c r="AC39" s="345"/>
      <c r="AD39" s="363"/>
      <c r="AE39" s="329"/>
    </row>
    <row r="40" spans="3:31" ht="16.2" customHeight="1">
      <c r="C40" s="329"/>
      <c r="D40" s="329"/>
      <c r="E40" s="345"/>
      <c r="F40" s="363"/>
      <c r="G40" s="295"/>
      <c r="H40" s="328"/>
      <c r="I40" s="329"/>
      <c r="J40" s="329"/>
      <c r="K40" s="345"/>
      <c r="L40" s="363"/>
      <c r="M40" s="295"/>
      <c r="N40" s="328"/>
      <c r="O40" s="329"/>
      <c r="P40" s="329"/>
      <c r="Q40" s="345"/>
      <c r="R40" s="363"/>
      <c r="S40" s="295"/>
      <c r="T40" s="328"/>
      <c r="U40" s="329"/>
      <c r="V40" s="329"/>
      <c r="W40" s="345"/>
      <c r="X40" s="363"/>
      <c r="Y40" s="295"/>
      <c r="Z40" s="328"/>
      <c r="AA40" s="329"/>
      <c r="AB40" s="329"/>
      <c r="AC40" s="345"/>
      <c r="AD40" s="363"/>
      <c r="AE40" s="329"/>
    </row>
    <row r="41" spans="3:31" ht="16.2" customHeight="1">
      <c r="C41" s="329"/>
      <c r="D41" s="329"/>
      <c r="E41" s="345"/>
      <c r="F41" s="363"/>
      <c r="G41" s="295"/>
      <c r="H41" s="328"/>
      <c r="I41" s="329"/>
      <c r="J41" s="329"/>
      <c r="K41" s="345"/>
      <c r="L41" s="363"/>
      <c r="M41" s="295"/>
      <c r="N41" s="328"/>
      <c r="O41" s="329"/>
      <c r="P41" s="329"/>
      <c r="Q41" s="345"/>
      <c r="R41" s="363"/>
      <c r="S41" s="295"/>
      <c r="T41" s="328"/>
      <c r="U41" s="329"/>
      <c r="V41" s="329"/>
      <c r="W41" s="345"/>
      <c r="X41" s="363"/>
      <c r="Y41" s="295"/>
      <c r="Z41" s="328"/>
      <c r="AA41" s="329"/>
      <c r="AB41" s="329"/>
      <c r="AC41" s="345"/>
      <c r="AD41" s="363"/>
      <c r="AE41" s="329"/>
    </row>
    <row r="42" spans="3:31" ht="16.2" customHeight="1">
      <c r="C42" s="329"/>
      <c r="D42" s="329"/>
      <c r="E42" s="345"/>
      <c r="F42" s="363"/>
      <c r="G42" s="295"/>
      <c r="H42" s="328"/>
      <c r="I42" s="329"/>
      <c r="J42" s="329"/>
      <c r="K42" s="345"/>
      <c r="L42" s="363"/>
      <c r="M42" s="295"/>
      <c r="N42" s="328"/>
      <c r="O42" s="329"/>
      <c r="P42" s="329"/>
      <c r="Q42" s="345"/>
      <c r="R42" s="363"/>
      <c r="S42" s="295"/>
      <c r="T42" s="328"/>
      <c r="U42" s="329"/>
      <c r="V42" s="329"/>
      <c r="W42" s="345"/>
      <c r="X42" s="363"/>
      <c r="Y42" s="295"/>
      <c r="Z42" s="328"/>
      <c r="AA42" s="329"/>
      <c r="AB42" s="329"/>
      <c r="AC42" s="345"/>
      <c r="AD42" s="363"/>
      <c r="AE42" s="329"/>
    </row>
    <row r="43" spans="3:31" ht="16.2" customHeight="1">
      <c r="C43" s="329"/>
      <c r="D43" s="329"/>
      <c r="E43" s="345"/>
      <c r="F43" s="363"/>
      <c r="G43" s="295"/>
      <c r="H43" s="328"/>
      <c r="I43" s="329"/>
      <c r="J43" s="329"/>
      <c r="K43" s="345"/>
      <c r="L43" s="363"/>
      <c r="M43" s="295"/>
      <c r="N43" s="328"/>
      <c r="O43" s="329"/>
      <c r="P43" s="329"/>
      <c r="Q43" s="345"/>
      <c r="R43" s="363"/>
      <c r="S43" s="295"/>
      <c r="T43" s="328"/>
      <c r="U43" s="329"/>
      <c r="V43" s="329"/>
      <c r="W43" s="345"/>
      <c r="X43" s="363"/>
      <c r="Y43" s="295"/>
      <c r="Z43" s="328"/>
      <c r="AA43" s="329"/>
      <c r="AB43" s="329"/>
      <c r="AC43" s="345"/>
      <c r="AD43" s="363"/>
      <c r="AE43" s="329"/>
    </row>
    <row r="44" spans="3:31" ht="16.2" customHeight="1">
      <c r="C44" s="329"/>
      <c r="D44" s="329"/>
      <c r="E44" s="345"/>
      <c r="F44" s="363"/>
      <c r="G44" s="295"/>
      <c r="H44" s="328"/>
      <c r="I44" s="329"/>
      <c r="J44" s="329"/>
      <c r="K44" s="345"/>
      <c r="L44" s="363"/>
      <c r="M44" s="295"/>
      <c r="N44" s="328"/>
      <c r="O44" s="329"/>
      <c r="P44" s="329"/>
      <c r="Q44" s="345"/>
      <c r="R44" s="363"/>
      <c r="S44" s="295"/>
      <c r="T44" s="328"/>
      <c r="U44" s="329"/>
      <c r="V44" s="329"/>
      <c r="W44" s="345"/>
      <c r="X44" s="363"/>
      <c r="Y44" s="295"/>
      <c r="Z44" s="328"/>
      <c r="AA44" s="329"/>
      <c r="AB44" s="329"/>
      <c r="AC44" s="345"/>
      <c r="AD44" s="363"/>
      <c r="AE44" s="329"/>
    </row>
    <row r="45" spans="3:31" ht="16.2" customHeight="1">
      <c r="C45" s="329"/>
      <c r="D45" s="329"/>
      <c r="E45" s="345"/>
      <c r="F45" s="363"/>
      <c r="G45" s="295"/>
      <c r="H45" s="328"/>
      <c r="I45" s="329"/>
      <c r="J45" s="329"/>
      <c r="K45" s="345"/>
      <c r="L45" s="363"/>
      <c r="M45" s="295"/>
      <c r="N45" s="328"/>
      <c r="O45" s="329"/>
      <c r="P45" s="329"/>
      <c r="Q45" s="345"/>
      <c r="R45" s="363"/>
      <c r="S45" s="295"/>
      <c r="T45" s="328"/>
      <c r="U45" s="329"/>
      <c r="V45" s="329"/>
      <c r="W45" s="345"/>
      <c r="X45" s="363"/>
      <c r="Y45" s="295"/>
      <c r="Z45" s="328"/>
      <c r="AA45" s="329"/>
      <c r="AB45" s="329"/>
      <c r="AC45" s="345"/>
      <c r="AD45" s="363"/>
      <c r="AE45" s="329"/>
    </row>
    <row r="46" spans="3:31" ht="16.2" customHeight="1">
      <c r="C46" s="329"/>
      <c r="D46" s="329"/>
      <c r="E46" s="345"/>
      <c r="F46" s="363"/>
      <c r="G46" s="295"/>
      <c r="H46" s="328"/>
      <c r="I46" s="329"/>
      <c r="J46" s="329"/>
      <c r="K46" s="345"/>
      <c r="L46" s="363"/>
      <c r="M46" s="295"/>
      <c r="N46" s="328"/>
      <c r="O46" s="329"/>
      <c r="P46" s="329"/>
      <c r="Q46" s="345"/>
      <c r="R46" s="363"/>
      <c r="S46" s="295"/>
      <c r="T46" s="328"/>
      <c r="U46" s="329"/>
      <c r="V46" s="329"/>
      <c r="W46" s="345"/>
      <c r="X46" s="363"/>
      <c r="Y46" s="295"/>
      <c r="Z46" s="328"/>
      <c r="AA46" s="329"/>
      <c r="AB46" s="329"/>
      <c r="AC46" s="345"/>
      <c r="AD46" s="363"/>
      <c r="AE46" s="329"/>
    </row>
    <row r="47" spans="3:31" ht="16.2" customHeight="1">
      <c r="C47" s="329"/>
      <c r="D47" s="329"/>
      <c r="E47" s="345"/>
      <c r="F47" s="363"/>
      <c r="G47" s="295"/>
      <c r="H47" s="328"/>
      <c r="I47" s="329"/>
      <c r="J47" s="329"/>
      <c r="K47" s="345"/>
      <c r="L47" s="363"/>
      <c r="M47" s="295"/>
      <c r="N47" s="328"/>
      <c r="O47" s="329"/>
      <c r="P47" s="329"/>
      <c r="Q47" s="345"/>
      <c r="R47" s="363"/>
      <c r="S47" s="295"/>
      <c r="T47" s="328"/>
      <c r="U47" s="329"/>
      <c r="V47" s="329"/>
      <c r="W47" s="345"/>
      <c r="X47" s="363"/>
      <c r="Y47" s="295"/>
      <c r="Z47" s="328"/>
      <c r="AA47" s="329"/>
      <c r="AB47" s="329"/>
      <c r="AC47" s="345"/>
      <c r="AD47" s="363"/>
      <c r="AE47" s="329"/>
    </row>
    <row r="48" spans="3:31" ht="16.2" customHeight="1">
      <c r="C48" s="329"/>
      <c r="D48" s="329"/>
      <c r="E48" s="345"/>
      <c r="F48" s="363"/>
      <c r="G48" s="295"/>
      <c r="H48" s="328"/>
      <c r="I48" s="329"/>
      <c r="J48" s="329"/>
      <c r="K48" s="345"/>
      <c r="L48" s="363"/>
      <c r="M48" s="295"/>
      <c r="N48" s="328"/>
      <c r="O48" s="329"/>
      <c r="P48" s="329"/>
      <c r="Q48" s="345"/>
      <c r="R48" s="363"/>
      <c r="S48" s="295"/>
      <c r="T48" s="328"/>
      <c r="U48" s="329"/>
      <c r="V48" s="329"/>
      <c r="W48" s="345"/>
      <c r="X48" s="363"/>
      <c r="Y48" s="295"/>
      <c r="Z48" s="328"/>
      <c r="AA48" s="329"/>
      <c r="AB48" s="329"/>
      <c r="AC48" s="345"/>
      <c r="AD48" s="363"/>
      <c r="AE48" s="329"/>
    </row>
    <row r="49" spans="3:31" ht="16.2" customHeight="1">
      <c r="C49" s="329"/>
      <c r="D49" s="329"/>
      <c r="E49" s="345"/>
      <c r="F49" s="363"/>
      <c r="G49" s="295"/>
      <c r="H49" s="328"/>
      <c r="I49" s="329"/>
      <c r="J49" s="329"/>
      <c r="K49" s="345"/>
      <c r="L49" s="363"/>
      <c r="M49" s="295"/>
      <c r="N49" s="328"/>
      <c r="O49" s="329"/>
      <c r="P49" s="329"/>
      <c r="Q49" s="345"/>
      <c r="R49" s="363"/>
      <c r="S49" s="295"/>
      <c r="T49" s="328"/>
      <c r="U49" s="329"/>
      <c r="V49" s="329"/>
      <c r="W49" s="345"/>
      <c r="X49" s="363"/>
      <c r="Y49" s="295"/>
      <c r="Z49" s="328"/>
      <c r="AA49" s="329"/>
      <c r="AB49" s="329"/>
      <c r="AC49" s="345"/>
      <c r="AD49" s="363"/>
      <c r="AE49" s="329"/>
    </row>
    <row r="50" spans="3:31" ht="16.2" customHeight="1">
      <c r="C50" s="329"/>
      <c r="D50" s="329"/>
      <c r="E50" s="345"/>
      <c r="F50" s="363"/>
      <c r="G50" s="295"/>
      <c r="H50" s="328"/>
      <c r="I50" s="329"/>
      <c r="J50" s="329"/>
      <c r="K50" s="345"/>
      <c r="L50" s="363"/>
      <c r="M50" s="295"/>
      <c r="N50" s="328"/>
      <c r="O50" s="329"/>
      <c r="P50" s="329"/>
      <c r="Q50" s="345"/>
      <c r="R50" s="363"/>
      <c r="S50" s="295"/>
      <c r="T50" s="328"/>
      <c r="U50" s="329"/>
      <c r="V50" s="329"/>
      <c r="W50" s="345"/>
      <c r="X50" s="363"/>
      <c r="Y50" s="295"/>
      <c r="Z50" s="328"/>
      <c r="AA50" s="329"/>
      <c r="AB50" s="329"/>
      <c r="AC50" s="345"/>
      <c r="AD50" s="363"/>
      <c r="AE50" s="329"/>
    </row>
    <row r="51" spans="3:31" ht="16.2" customHeight="1">
      <c r="C51" s="329"/>
      <c r="D51" s="329"/>
      <c r="E51" s="345"/>
      <c r="F51" s="363"/>
      <c r="G51" s="295"/>
      <c r="H51" s="328"/>
      <c r="I51" s="329"/>
      <c r="J51" s="329"/>
      <c r="K51" s="345"/>
      <c r="L51" s="363"/>
      <c r="M51" s="295"/>
      <c r="N51" s="328"/>
      <c r="O51" s="329"/>
      <c r="P51" s="329"/>
      <c r="Q51" s="345"/>
      <c r="R51" s="363"/>
      <c r="S51" s="295"/>
      <c r="T51" s="328"/>
      <c r="U51" s="329"/>
      <c r="V51" s="329"/>
      <c r="W51" s="345"/>
      <c r="X51" s="363"/>
      <c r="Y51" s="295"/>
      <c r="Z51" s="328"/>
      <c r="AA51" s="329"/>
      <c r="AB51" s="329"/>
      <c r="AC51" s="345"/>
      <c r="AD51" s="363"/>
      <c r="AE51" s="329"/>
    </row>
    <row r="52" spans="3:31" ht="16.2" customHeight="1">
      <c r="C52" s="329"/>
      <c r="D52" s="329"/>
      <c r="E52" s="345"/>
      <c r="F52" s="363"/>
      <c r="G52" s="295"/>
      <c r="H52" s="328"/>
      <c r="I52" s="329"/>
      <c r="J52" s="329"/>
      <c r="K52" s="345"/>
      <c r="L52" s="363"/>
      <c r="M52" s="295"/>
      <c r="N52" s="328"/>
      <c r="O52" s="329"/>
      <c r="P52" s="329"/>
      <c r="Q52" s="345"/>
      <c r="R52" s="363"/>
      <c r="S52" s="295"/>
      <c r="T52" s="328"/>
      <c r="U52" s="329"/>
      <c r="V52" s="329"/>
      <c r="W52" s="345"/>
      <c r="X52" s="363"/>
      <c r="Y52" s="295"/>
      <c r="Z52" s="328"/>
      <c r="AA52" s="329"/>
      <c r="AB52" s="329"/>
      <c r="AC52" s="345"/>
      <c r="AD52" s="363"/>
      <c r="AE52" s="329"/>
    </row>
    <row r="53" spans="3:31" ht="16.2" customHeight="1">
      <c r="C53" s="329"/>
      <c r="D53" s="329"/>
      <c r="E53" s="345"/>
      <c r="F53" s="363"/>
      <c r="G53" s="295"/>
      <c r="H53" s="328"/>
      <c r="I53" s="329"/>
      <c r="J53" s="329"/>
      <c r="K53" s="345"/>
      <c r="L53" s="363"/>
      <c r="M53" s="295"/>
      <c r="N53" s="328"/>
      <c r="O53" s="329"/>
      <c r="P53" s="329"/>
      <c r="Q53" s="345"/>
      <c r="R53" s="363"/>
      <c r="S53" s="295"/>
      <c r="T53" s="328"/>
      <c r="U53" s="329"/>
      <c r="V53" s="329"/>
      <c r="W53" s="345"/>
      <c r="X53" s="363"/>
      <c r="Y53" s="295"/>
      <c r="Z53" s="328"/>
      <c r="AA53" s="329"/>
      <c r="AB53" s="329"/>
      <c r="AC53" s="345"/>
      <c r="AD53" s="363"/>
      <c r="AE53" s="329"/>
    </row>
    <row r="54" spans="3:31" ht="16.2" customHeight="1">
      <c r="C54" s="329"/>
      <c r="D54" s="329"/>
      <c r="E54" s="345"/>
      <c r="F54" s="363"/>
      <c r="G54" s="295"/>
      <c r="H54" s="328"/>
      <c r="I54" s="329"/>
      <c r="J54" s="329"/>
      <c r="K54" s="345"/>
      <c r="L54" s="363"/>
      <c r="M54" s="295"/>
      <c r="N54" s="328"/>
      <c r="O54" s="329"/>
      <c r="P54" s="329"/>
      <c r="Q54" s="345"/>
      <c r="R54" s="363"/>
      <c r="S54" s="295"/>
      <c r="T54" s="328"/>
      <c r="U54" s="329"/>
      <c r="V54" s="329"/>
      <c r="W54" s="345"/>
      <c r="X54" s="363"/>
      <c r="Y54" s="295"/>
      <c r="Z54" s="328"/>
      <c r="AA54" s="329"/>
      <c r="AB54" s="329"/>
      <c r="AC54" s="345"/>
      <c r="AD54" s="363"/>
      <c r="AE54" s="329"/>
    </row>
    <row r="55" spans="3:31" ht="16.2" customHeight="1">
      <c r="C55" s="329"/>
      <c r="D55" s="329"/>
      <c r="E55" s="345"/>
      <c r="F55" s="363"/>
      <c r="G55" s="295"/>
      <c r="H55" s="328"/>
      <c r="I55" s="329"/>
      <c r="J55" s="329"/>
      <c r="K55" s="345"/>
      <c r="L55" s="363"/>
      <c r="M55" s="295"/>
      <c r="N55" s="328"/>
      <c r="O55" s="329"/>
      <c r="P55" s="329"/>
      <c r="Q55" s="345"/>
      <c r="R55" s="363"/>
      <c r="S55" s="295"/>
      <c r="T55" s="328"/>
      <c r="U55" s="329"/>
      <c r="V55" s="329"/>
      <c r="W55" s="345"/>
      <c r="X55" s="363"/>
      <c r="Y55" s="295"/>
      <c r="Z55" s="328"/>
      <c r="AA55" s="329"/>
      <c r="AB55" s="329"/>
      <c r="AC55" s="345"/>
      <c r="AD55" s="363"/>
      <c r="AE55" s="329"/>
    </row>
    <row r="56" spans="3:31" ht="16.2" customHeight="1">
      <c r="C56" s="329"/>
      <c r="D56" s="329"/>
      <c r="E56" s="345"/>
      <c r="F56" s="363"/>
      <c r="G56" s="295"/>
      <c r="H56" s="328"/>
      <c r="I56" s="329"/>
      <c r="J56" s="329"/>
      <c r="K56" s="345"/>
      <c r="L56" s="363"/>
      <c r="M56" s="295"/>
      <c r="N56" s="328"/>
      <c r="O56" s="329"/>
      <c r="P56" s="329"/>
      <c r="Q56" s="345"/>
      <c r="R56" s="363"/>
      <c r="S56" s="295"/>
      <c r="T56" s="328"/>
      <c r="U56" s="329"/>
      <c r="V56" s="329"/>
      <c r="W56" s="345"/>
      <c r="X56" s="363"/>
      <c r="Y56" s="295"/>
      <c r="Z56" s="328"/>
      <c r="AA56" s="329"/>
      <c r="AB56" s="329"/>
      <c r="AC56" s="345"/>
      <c r="AD56" s="363"/>
      <c r="AE56" s="329"/>
    </row>
    <row r="57" spans="3:31" ht="16.2" customHeight="1">
      <c r="C57" s="329"/>
      <c r="D57" s="329"/>
      <c r="E57" s="345"/>
      <c r="F57" s="363"/>
      <c r="G57" s="295"/>
      <c r="H57" s="328"/>
      <c r="I57" s="329"/>
      <c r="J57" s="329"/>
      <c r="K57" s="345"/>
      <c r="L57" s="363"/>
      <c r="M57" s="295"/>
      <c r="N57" s="328"/>
      <c r="O57" s="329"/>
      <c r="P57" s="329"/>
      <c r="Q57" s="345"/>
      <c r="R57" s="363"/>
      <c r="S57" s="295"/>
      <c r="T57" s="328"/>
      <c r="U57" s="329"/>
      <c r="V57" s="329"/>
      <c r="W57" s="345"/>
      <c r="X57" s="363"/>
      <c r="Y57" s="295"/>
      <c r="Z57" s="328"/>
      <c r="AA57" s="329"/>
      <c r="AB57" s="329"/>
      <c r="AC57" s="345"/>
      <c r="AD57" s="363"/>
      <c r="AE57" s="329"/>
    </row>
    <row r="58" spans="3:31" ht="16.2" customHeight="1">
      <c r="C58" s="329"/>
      <c r="D58" s="329"/>
      <c r="E58" s="345"/>
      <c r="F58" s="363"/>
      <c r="G58" s="295"/>
      <c r="H58" s="328"/>
      <c r="I58" s="329"/>
      <c r="J58" s="329"/>
      <c r="K58" s="345"/>
      <c r="L58" s="363"/>
      <c r="M58" s="295"/>
      <c r="N58" s="328"/>
      <c r="O58" s="329"/>
      <c r="P58" s="329"/>
      <c r="Q58" s="345"/>
      <c r="R58" s="363"/>
      <c r="S58" s="295"/>
      <c r="T58" s="328"/>
      <c r="U58" s="329"/>
      <c r="V58" s="329"/>
      <c r="W58" s="345"/>
      <c r="X58" s="363"/>
      <c r="Y58" s="295"/>
      <c r="Z58" s="328"/>
      <c r="AA58" s="329"/>
      <c r="AB58" s="329"/>
      <c r="AC58" s="345"/>
      <c r="AD58" s="363"/>
      <c r="AE58" s="329"/>
    </row>
    <row r="59" spans="3:31" ht="16.2" customHeight="1">
      <c r="C59" s="329"/>
      <c r="D59" s="329"/>
      <c r="E59" s="345"/>
      <c r="F59" s="363"/>
      <c r="G59" s="295"/>
      <c r="H59" s="328"/>
      <c r="I59" s="329"/>
      <c r="J59" s="329"/>
      <c r="K59" s="345"/>
      <c r="L59" s="363"/>
      <c r="M59" s="295"/>
      <c r="N59" s="328"/>
      <c r="O59" s="329"/>
      <c r="P59" s="329"/>
      <c r="Q59" s="345"/>
      <c r="R59" s="363"/>
      <c r="S59" s="295"/>
      <c r="T59" s="328"/>
      <c r="U59" s="329"/>
      <c r="V59" s="329"/>
      <c r="W59" s="345"/>
      <c r="X59" s="363"/>
      <c r="Y59" s="295"/>
      <c r="Z59" s="328"/>
      <c r="AA59" s="329"/>
      <c r="AB59" s="329"/>
      <c r="AC59" s="345"/>
      <c r="AD59" s="363"/>
      <c r="AE59" s="329"/>
    </row>
    <row r="60" spans="3:31" ht="16.2" customHeight="1">
      <c r="C60" s="329"/>
      <c r="D60" s="329"/>
      <c r="E60" s="345"/>
      <c r="F60" s="363"/>
      <c r="G60" s="295"/>
      <c r="H60" s="328"/>
      <c r="I60" s="329"/>
      <c r="J60" s="329"/>
      <c r="K60" s="345"/>
      <c r="L60" s="363"/>
      <c r="M60" s="295"/>
      <c r="N60" s="328"/>
      <c r="O60" s="329"/>
      <c r="P60" s="329"/>
      <c r="Q60" s="345"/>
      <c r="R60" s="363"/>
      <c r="S60" s="295"/>
      <c r="T60" s="328"/>
      <c r="U60" s="329"/>
      <c r="V60" s="329"/>
      <c r="W60" s="345"/>
      <c r="X60" s="363"/>
      <c r="Y60" s="295"/>
      <c r="Z60" s="328"/>
      <c r="AA60" s="329"/>
      <c r="AB60" s="329"/>
      <c r="AC60" s="345"/>
      <c r="AD60" s="363"/>
      <c r="AE60" s="329"/>
    </row>
    <row r="61" spans="3:31" ht="16.2" customHeight="1">
      <c r="C61" s="329"/>
      <c r="D61" s="329"/>
      <c r="E61" s="345"/>
      <c r="F61" s="363"/>
      <c r="G61" s="295"/>
      <c r="H61" s="328"/>
      <c r="I61" s="329"/>
      <c r="J61" s="329"/>
      <c r="K61" s="345"/>
      <c r="L61" s="363"/>
      <c r="M61" s="295"/>
      <c r="N61" s="328"/>
      <c r="O61" s="329"/>
      <c r="P61" s="329"/>
      <c r="Q61" s="345"/>
      <c r="R61" s="363"/>
      <c r="S61" s="295"/>
      <c r="T61" s="328"/>
      <c r="U61" s="329"/>
      <c r="V61" s="329"/>
      <c r="W61" s="345"/>
      <c r="X61" s="363"/>
      <c r="Y61" s="295"/>
      <c r="Z61" s="328"/>
      <c r="AA61" s="329"/>
      <c r="AB61" s="329"/>
      <c r="AC61" s="345"/>
      <c r="AD61" s="363"/>
      <c r="AE61" s="329"/>
    </row>
    <row r="62" spans="3:31" ht="16.2" customHeight="1">
      <c r="C62" s="329"/>
      <c r="D62" s="329"/>
      <c r="E62" s="345"/>
      <c r="F62" s="363"/>
      <c r="G62" s="295"/>
      <c r="H62" s="328"/>
      <c r="I62" s="329"/>
      <c r="J62" s="329"/>
      <c r="K62" s="345"/>
      <c r="L62" s="363"/>
      <c r="M62" s="295"/>
      <c r="N62" s="328"/>
      <c r="O62" s="329"/>
      <c r="P62" s="329"/>
      <c r="Q62" s="345"/>
      <c r="R62" s="363"/>
      <c r="S62" s="295"/>
      <c r="T62" s="328"/>
      <c r="U62" s="329"/>
      <c r="V62" s="329"/>
      <c r="W62" s="345"/>
      <c r="X62" s="363"/>
      <c r="Y62" s="295"/>
      <c r="Z62" s="328"/>
      <c r="AA62" s="329"/>
      <c r="AB62" s="329"/>
      <c r="AC62" s="345"/>
      <c r="AD62" s="363"/>
      <c r="AE62" s="329"/>
    </row>
    <row r="63" spans="3:31" ht="16.2" customHeight="1">
      <c r="C63" s="329"/>
      <c r="D63" s="329"/>
      <c r="E63" s="345"/>
      <c r="F63" s="363"/>
      <c r="G63" s="295"/>
      <c r="H63" s="328"/>
      <c r="I63" s="329"/>
      <c r="J63" s="329"/>
      <c r="K63" s="345"/>
      <c r="L63" s="363"/>
      <c r="M63" s="295"/>
      <c r="N63" s="328"/>
      <c r="O63" s="329"/>
      <c r="P63" s="329"/>
      <c r="Q63" s="345"/>
      <c r="R63" s="363"/>
      <c r="S63" s="295"/>
      <c r="T63" s="328"/>
      <c r="U63" s="329"/>
      <c r="V63" s="329"/>
      <c r="W63" s="345"/>
      <c r="X63" s="363"/>
      <c r="Y63" s="295"/>
      <c r="Z63" s="328"/>
      <c r="AA63" s="329"/>
      <c r="AB63" s="329"/>
      <c r="AC63" s="345"/>
      <c r="AD63" s="363"/>
      <c r="AE63" s="329"/>
    </row>
    <row r="64" spans="3:31" ht="16.2" customHeight="1">
      <c r="C64" s="329"/>
      <c r="D64" s="329"/>
      <c r="E64" s="345"/>
      <c r="F64" s="363"/>
      <c r="G64" s="295"/>
      <c r="H64" s="328"/>
      <c r="I64" s="329"/>
      <c r="J64" s="329"/>
      <c r="K64" s="345"/>
      <c r="L64" s="363"/>
      <c r="M64" s="295"/>
      <c r="N64" s="328"/>
      <c r="O64" s="329"/>
      <c r="P64" s="329"/>
      <c r="Q64" s="345"/>
      <c r="R64" s="363"/>
      <c r="S64" s="295"/>
      <c r="T64" s="328"/>
      <c r="U64" s="329"/>
      <c r="V64" s="329"/>
      <c r="W64" s="345"/>
      <c r="X64" s="363"/>
      <c r="Y64" s="295"/>
      <c r="Z64" s="328"/>
      <c r="AA64" s="329"/>
      <c r="AB64" s="329"/>
      <c r="AC64" s="345"/>
      <c r="AD64" s="363"/>
      <c r="AE64" s="329"/>
    </row>
    <row r="65" spans="3:31" ht="16.2" customHeight="1">
      <c r="C65" s="329"/>
      <c r="D65" s="329"/>
      <c r="E65" s="345"/>
      <c r="F65" s="363"/>
      <c r="G65" s="295"/>
      <c r="H65" s="328"/>
      <c r="I65" s="329"/>
      <c r="J65" s="329"/>
      <c r="K65" s="345"/>
      <c r="L65" s="363"/>
      <c r="M65" s="295"/>
      <c r="N65" s="328"/>
      <c r="O65" s="329"/>
      <c r="P65" s="329"/>
      <c r="Q65" s="345"/>
      <c r="R65" s="363"/>
      <c r="S65" s="295"/>
      <c r="T65" s="328"/>
      <c r="U65" s="329"/>
      <c r="V65" s="329"/>
      <c r="W65" s="345"/>
      <c r="X65" s="363"/>
      <c r="Y65" s="295"/>
      <c r="Z65" s="328"/>
      <c r="AA65" s="329"/>
      <c r="AB65" s="329"/>
      <c r="AC65" s="345"/>
      <c r="AD65" s="363"/>
      <c r="AE65" s="329"/>
    </row>
    <row r="66" spans="3:31" ht="16.2" customHeight="1">
      <c r="C66" s="329"/>
      <c r="D66" s="329"/>
      <c r="E66" s="345"/>
      <c r="F66" s="363"/>
      <c r="G66" s="295"/>
      <c r="H66" s="328"/>
      <c r="I66" s="329"/>
      <c r="J66" s="329"/>
      <c r="K66" s="345"/>
      <c r="L66" s="363"/>
      <c r="M66" s="295"/>
      <c r="N66" s="328"/>
      <c r="O66" s="329"/>
      <c r="P66" s="329"/>
      <c r="Q66" s="345"/>
      <c r="R66" s="363"/>
      <c r="S66" s="295"/>
      <c r="T66" s="328"/>
      <c r="U66" s="329"/>
      <c r="V66" s="329"/>
      <c r="W66" s="345"/>
      <c r="X66" s="363"/>
      <c r="Y66" s="295"/>
      <c r="Z66" s="328"/>
      <c r="AA66" s="329"/>
      <c r="AB66" s="329"/>
      <c r="AC66" s="345"/>
      <c r="AD66" s="363"/>
      <c r="AE66" s="329"/>
    </row>
    <row r="67" spans="3:31" ht="16.2" customHeight="1">
      <c r="C67" s="329"/>
      <c r="D67" s="329"/>
      <c r="E67" s="345"/>
      <c r="F67" s="363"/>
      <c r="G67" s="295"/>
      <c r="H67" s="328"/>
      <c r="I67" s="329"/>
      <c r="J67" s="329"/>
      <c r="K67" s="345"/>
      <c r="L67" s="363"/>
      <c r="M67" s="295"/>
      <c r="N67" s="328"/>
      <c r="O67" s="329"/>
      <c r="P67" s="329"/>
      <c r="Q67" s="345"/>
      <c r="R67" s="363"/>
      <c r="S67" s="295"/>
      <c r="T67" s="328"/>
      <c r="U67" s="329"/>
      <c r="V67" s="329"/>
      <c r="W67" s="345"/>
      <c r="X67" s="363"/>
      <c r="Y67" s="295"/>
      <c r="Z67" s="328"/>
      <c r="AA67" s="329"/>
      <c r="AB67" s="329"/>
      <c r="AC67" s="345"/>
      <c r="AD67" s="363"/>
      <c r="AE67" s="329"/>
    </row>
    <row r="68" spans="3:31" ht="16.2" customHeight="1">
      <c r="C68" s="329"/>
      <c r="D68" s="329"/>
      <c r="E68" s="345"/>
      <c r="F68" s="363"/>
      <c r="G68" s="295"/>
      <c r="H68" s="328"/>
      <c r="I68" s="329"/>
      <c r="J68" s="329"/>
      <c r="K68" s="345"/>
      <c r="L68" s="363"/>
      <c r="M68" s="295"/>
      <c r="N68" s="328"/>
      <c r="O68" s="329"/>
      <c r="P68" s="329"/>
      <c r="Q68" s="345"/>
      <c r="R68" s="363"/>
      <c r="S68" s="295"/>
      <c r="T68" s="328"/>
      <c r="U68" s="329"/>
      <c r="V68" s="329"/>
      <c r="W68" s="345"/>
      <c r="X68" s="363"/>
      <c r="Y68" s="295"/>
      <c r="Z68" s="328"/>
      <c r="AA68" s="329"/>
      <c r="AB68" s="329"/>
      <c r="AC68" s="345"/>
      <c r="AD68" s="363"/>
      <c r="AE68" s="329"/>
    </row>
    <row r="69" spans="3:31" ht="16.2" customHeight="1">
      <c r="C69" s="329"/>
      <c r="D69" s="329"/>
      <c r="E69" s="345"/>
      <c r="F69" s="363"/>
      <c r="G69" s="295"/>
      <c r="H69" s="328"/>
      <c r="I69" s="329"/>
      <c r="J69" s="329"/>
      <c r="K69" s="345"/>
      <c r="L69" s="363"/>
      <c r="M69" s="295"/>
      <c r="N69" s="328"/>
      <c r="O69" s="329"/>
      <c r="P69" s="329"/>
      <c r="Q69" s="345"/>
      <c r="R69" s="363"/>
      <c r="S69" s="295"/>
      <c r="T69" s="328"/>
      <c r="U69" s="329"/>
      <c r="V69" s="329"/>
      <c r="W69" s="345"/>
      <c r="X69" s="363"/>
      <c r="Y69" s="295"/>
      <c r="Z69" s="328"/>
      <c r="AA69" s="329"/>
      <c r="AB69" s="329"/>
      <c r="AC69" s="345"/>
      <c r="AD69" s="363"/>
      <c r="AE69" s="329"/>
    </row>
    <row r="70" spans="3:31" ht="16.2" customHeight="1">
      <c r="C70" s="329"/>
      <c r="D70" s="329"/>
      <c r="E70" s="345"/>
      <c r="F70" s="363"/>
      <c r="G70" s="295"/>
      <c r="H70" s="328"/>
      <c r="I70" s="329"/>
      <c r="J70" s="329"/>
      <c r="K70" s="345"/>
      <c r="L70" s="363"/>
      <c r="M70" s="295"/>
      <c r="N70" s="328"/>
      <c r="O70" s="329"/>
      <c r="P70" s="329"/>
      <c r="Q70" s="345"/>
      <c r="R70" s="363"/>
      <c r="S70" s="295"/>
      <c r="T70" s="328"/>
      <c r="U70" s="329"/>
      <c r="V70" s="329"/>
      <c r="W70" s="345"/>
      <c r="X70" s="363"/>
      <c r="Y70" s="295"/>
      <c r="Z70" s="328"/>
      <c r="AA70" s="329"/>
      <c r="AB70" s="329"/>
      <c r="AC70" s="345"/>
      <c r="AD70" s="363"/>
      <c r="AE70" s="329"/>
    </row>
    <row r="71" spans="3:31" ht="16.2" customHeight="1">
      <c r="C71" s="329"/>
      <c r="D71" s="329"/>
      <c r="E71" s="345"/>
      <c r="F71" s="363"/>
      <c r="G71" s="295"/>
      <c r="H71" s="328"/>
      <c r="I71" s="329"/>
      <c r="J71" s="329"/>
      <c r="K71" s="345"/>
      <c r="L71" s="363"/>
      <c r="M71" s="295"/>
      <c r="N71" s="328"/>
      <c r="O71" s="329"/>
      <c r="P71" s="329"/>
      <c r="Q71" s="345"/>
      <c r="R71" s="363"/>
      <c r="S71" s="295"/>
      <c r="T71" s="328"/>
      <c r="U71" s="329"/>
      <c r="V71" s="329"/>
      <c r="W71" s="345"/>
      <c r="X71" s="363"/>
      <c r="Y71" s="295"/>
      <c r="Z71" s="328"/>
      <c r="AA71" s="329"/>
      <c r="AB71" s="329"/>
      <c r="AC71" s="345"/>
      <c r="AD71" s="363"/>
      <c r="AE71" s="329"/>
    </row>
    <row r="72" spans="3:31" ht="16.2" customHeight="1">
      <c r="C72" s="329"/>
      <c r="D72" s="329"/>
      <c r="E72" s="345"/>
      <c r="F72" s="363"/>
      <c r="G72" s="295"/>
      <c r="H72" s="328"/>
      <c r="I72" s="329"/>
      <c r="J72" s="329"/>
      <c r="K72" s="345"/>
      <c r="L72" s="363"/>
      <c r="M72" s="295"/>
      <c r="N72" s="328"/>
      <c r="O72" s="329"/>
      <c r="P72" s="329"/>
      <c r="Q72" s="345"/>
      <c r="R72" s="363"/>
      <c r="S72" s="295"/>
      <c r="T72" s="328"/>
      <c r="U72" s="329"/>
      <c r="V72" s="329"/>
      <c r="W72" s="345"/>
      <c r="X72" s="363"/>
      <c r="Y72" s="295"/>
      <c r="Z72" s="328"/>
      <c r="AA72" s="329"/>
      <c r="AB72" s="329"/>
      <c r="AC72" s="345"/>
      <c r="AD72" s="363"/>
      <c r="AE72" s="329"/>
    </row>
    <row r="73" spans="3:31" ht="16.2" customHeight="1">
      <c r="C73" s="329"/>
      <c r="D73" s="329"/>
      <c r="E73" s="345"/>
      <c r="F73" s="363"/>
      <c r="G73" s="295"/>
      <c r="H73" s="328"/>
      <c r="I73" s="329"/>
      <c r="J73" s="329"/>
      <c r="K73" s="345"/>
      <c r="L73" s="363"/>
      <c r="M73" s="295"/>
      <c r="N73" s="328"/>
      <c r="O73" s="329"/>
      <c r="P73" s="329"/>
      <c r="Q73" s="345"/>
      <c r="R73" s="363"/>
      <c r="S73" s="295"/>
      <c r="T73" s="328"/>
      <c r="U73" s="329"/>
      <c r="V73" s="329"/>
      <c r="W73" s="345"/>
      <c r="X73" s="363"/>
      <c r="Y73" s="295"/>
      <c r="Z73" s="328"/>
      <c r="AA73" s="329"/>
      <c r="AB73" s="329"/>
      <c r="AC73" s="345"/>
      <c r="AD73" s="363"/>
      <c r="AE73" s="329"/>
    </row>
    <row r="74" spans="3:31" ht="16.2" customHeight="1">
      <c r="C74" s="329"/>
      <c r="D74" s="329"/>
      <c r="E74" s="345"/>
      <c r="F74" s="363"/>
      <c r="G74" s="295"/>
      <c r="H74" s="328"/>
      <c r="I74" s="329"/>
      <c r="J74" s="329"/>
      <c r="K74" s="345"/>
      <c r="L74" s="363"/>
      <c r="M74" s="295"/>
      <c r="N74" s="328"/>
      <c r="O74" s="329"/>
      <c r="P74" s="329"/>
      <c r="Q74" s="345"/>
      <c r="R74" s="363"/>
      <c r="S74" s="295"/>
      <c r="T74" s="328"/>
      <c r="U74" s="329"/>
      <c r="V74" s="329"/>
      <c r="W74" s="345"/>
      <c r="X74" s="363"/>
      <c r="Y74" s="295"/>
      <c r="Z74" s="328"/>
      <c r="AA74" s="329"/>
      <c r="AB74" s="329"/>
      <c r="AC74" s="345"/>
      <c r="AD74" s="363"/>
      <c r="AE74" s="329"/>
    </row>
    <row r="75" spans="3:31" ht="16.2" customHeight="1">
      <c r="C75" s="329"/>
      <c r="D75" s="329"/>
      <c r="E75" s="345"/>
      <c r="F75" s="363"/>
      <c r="G75" s="295"/>
      <c r="H75" s="328"/>
      <c r="I75" s="329"/>
      <c r="J75" s="329"/>
      <c r="K75" s="345"/>
      <c r="L75" s="363"/>
      <c r="M75" s="295"/>
      <c r="N75" s="328"/>
      <c r="O75" s="329"/>
      <c r="P75" s="329"/>
      <c r="Q75" s="345"/>
      <c r="R75" s="363"/>
      <c r="S75" s="295"/>
      <c r="T75" s="328"/>
      <c r="U75" s="329"/>
      <c r="V75" s="329"/>
      <c r="W75" s="345"/>
      <c r="X75" s="363"/>
      <c r="Y75" s="295"/>
      <c r="Z75" s="328"/>
      <c r="AA75" s="329"/>
      <c r="AB75" s="329"/>
      <c r="AC75" s="345"/>
      <c r="AD75" s="363"/>
      <c r="AE75" s="329"/>
    </row>
    <row r="76" spans="3:31" ht="16.2" customHeight="1">
      <c r="C76" s="329"/>
      <c r="D76" s="329"/>
      <c r="E76" s="345"/>
      <c r="F76" s="363"/>
      <c r="G76" s="295"/>
      <c r="H76" s="328"/>
      <c r="I76" s="329"/>
      <c r="J76" s="329"/>
      <c r="K76" s="345"/>
      <c r="L76" s="363"/>
      <c r="M76" s="295"/>
      <c r="N76" s="328"/>
      <c r="O76" s="329"/>
      <c r="P76" s="329"/>
      <c r="Q76" s="345"/>
      <c r="R76" s="363"/>
      <c r="S76" s="295"/>
      <c r="T76" s="328"/>
      <c r="U76" s="329"/>
      <c r="V76" s="329"/>
      <c r="W76" s="345"/>
      <c r="X76" s="363"/>
      <c r="Y76" s="295"/>
      <c r="Z76" s="328"/>
      <c r="AA76" s="329"/>
      <c r="AB76" s="329"/>
      <c r="AC76" s="345"/>
      <c r="AD76" s="363"/>
      <c r="AE76" s="329"/>
    </row>
    <row r="77" spans="3:31" ht="16.2" customHeight="1">
      <c r="C77" s="329"/>
      <c r="D77" s="329"/>
      <c r="E77" s="345"/>
      <c r="F77" s="363"/>
      <c r="G77" s="295"/>
      <c r="H77" s="328"/>
      <c r="I77" s="329"/>
      <c r="J77" s="329"/>
      <c r="K77" s="345"/>
      <c r="L77" s="363"/>
      <c r="M77" s="295"/>
      <c r="N77" s="328"/>
      <c r="O77" s="329"/>
      <c r="P77" s="329"/>
      <c r="Q77" s="345"/>
      <c r="R77" s="363"/>
      <c r="S77" s="295"/>
      <c r="T77" s="328"/>
      <c r="U77" s="329"/>
      <c r="V77" s="329"/>
      <c r="W77" s="345"/>
      <c r="X77" s="363"/>
      <c r="Y77" s="295"/>
      <c r="Z77" s="328"/>
      <c r="AA77" s="329"/>
      <c r="AB77" s="329"/>
      <c r="AC77" s="345"/>
      <c r="AD77" s="363"/>
      <c r="AE77" s="329"/>
    </row>
    <row r="78" spans="3:31" ht="16.2" customHeight="1">
      <c r="C78" s="329"/>
      <c r="D78" s="329"/>
      <c r="E78" s="345"/>
      <c r="F78" s="363"/>
      <c r="G78" s="295"/>
      <c r="H78" s="328"/>
      <c r="I78" s="329"/>
      <c r="J78" s="329"/>
      <c r="K78" s="345"/>
      <c r="L78" s="363"/>
      <c r="M78" s="295"/>
      <c r="N78" s="328"/>
      <c r="O78" s="329"/>
      <c r="P78" s="329"/>
      <c r="Q78" s="345"/>
      <c r="R78" s="363"/>
      <c r="S78" s="295"/>
      <c r="T78" s="328"/>
      <c r="U78" s="329"/>
      <c r="V78" s="329"/>
      <c r="W78" s="345"/>
      <c r="X78" s="363"/>
      <c r="Y78" s="295"/>
      <c r="Z78" s="328"/>
      <c r="AA78" s="329"/>
      <c r="AB78" s="329"/>
      <c r="AC78" s="345"/>
      <c r="AD78" s="363"/>
      <c r="AE78" s="329"/>
    </row>
    <row r="79" spans="3:31" ht="16.2" customHeight="1">
      <c r="C79" s="329"/>
      <c r="D79" s="329"/>
      <c r="E79" s="345"/>
      <c r="F79" s="363"/>
      <c r="G79" s="295"/>
      <c r="H79" s="328"/>
      <c r="I79" s="329"/>
      <c r="J79" s="329"/>
      <c r="K79" s="345"/>
      <c r="L79" s="363"/>
      <c r="M79" s="295"/>
      <c r="N79" s="328"/>
      <c r="O79" s="329"/>
      <c r="P79" s="329"/>
      <c r="Q79" s="345"/>
      <c r="R79" s="363"/>
      <c r="S79" s="295"/>
      <c r="T79" s="328"/>
      <c r="U79" s="329"/>
      <c r="V79" s="329"/>
      <c r="W79" s="345"/>
      <c r="X79" s="363"/>
      <c r="Y79" s="295"/>
      <c r="Z79" s="328"/>
      <c r="AA79" s="329"/>
      <c r="AB79" s="329"/>
      <c r="AC79" s="345"/>
      <c r="AD79" s="363"/>
      <c r="AE79" s="329"/>
    </row>
    <row r="80" spans="3:31" ht="16.2" customHeight="1">
      <c r="C80" s="329"/>
      <c r="D80" s="329"/>
      <c r="E80" s="345"/>
      <c r="F80" s="363"/>
      <c r="G80" s="295"/>
      <c r="H80" s="328"/>
      <c r="I80" s="329"/>
      <c r="J80" s="329"/>
      <c r="K80" s="345"/>
      <c r="L80" s="363"/>
      <c r="M80" s="295"/>
      <c r="N80" s="328"/>
      <c r="O80" s="329"/>
      <c r="P80" s="329"/>
      <c r="Q80" s="345"/>
      <c r="R80" s="363"/>
      <c r="S80" s="295"/>
      <c r="T80" s="328"/>
      <c r="U80" s="329"/>
      <c r="V80" s="329"/>
      <c r="W80" s="345"/>
      <c r="X80" s="363"/>
      <c r="Y80" s="295"/>
      <c r="Z80" s="328"/>
      <c r="AA80" s="329"/>
      <c r="AB80" s="329"/>
      <c r="AC80" s="345"/>
      <c r="AD80" s="363"/>
      <c r="AE80" s="329"/>
    </row>
    <row r="81" spans="3:31" ht="16.2" customHeight="1">
      <c r="C81" s="329"/>
      <c r="D81" s="329"/>
      <c r="E81" s="345"/>
      <c r="F81" s="363"/>
      <c r="G81" s="295"/>
      <c r="H81" s="328"/>
      <c r="I81" s="329"/>
      <c r="J81" s="329"/>
      <c r="K81" s="345"/>
      <c r="L81" s="363"/>
      <c r="M81" s="295"/>
      <c r="N81" s="328"/>
      <c r="O81" s="329"/>
      <c r="P81" s="329"/>
      <c r="Q81" s="345"/>
      <c r="R81" s="363"/>
      <c r="S81" s="295"/>
      <c r="T81" s="328"/>
      <c r="U81" s="329"/>
      <c r="V81" s="329"/>
      <c r="W81" s="345"/>
      <c r="X81" s="363"/>
      <c r="Y81" s="295"/>
      <c r="Z81" s="328"/>
      <c r="AA81" s="329"/>
      <c r="AB81" s="329"/>
      <c r="AC81" s="345"/>
      <c r="AD81" s="363"/>
      <c r="AE81" s="329"/>
    </row>
    <row r="82" spans="3:31" ht="16.2" customHeight="1">
      <c r="C82" s="329"/>
      <c r="D82" s="329"/>
      <c r="E82" s="345"/>
      <c r="F82" s="363"/>
      <c r="G82" s="295"/>
      <c r="H82" s="328"/>
      <c r="I82" s="329"/>
      <c r="J82" s="329"/>
      <c r="K82" s="345"/>
      <c r="L82" s="363"/>
      <c r="M82" s="295"/>
      <c r="N82" s="328"/>
      <c r="O82" s="329"/>
      <c r="P82" s="329"/>
      <c r="Q82" s="345"/>
      <c r="R82" s="363"/>
      <c r="S82" s="295"/>
      <c r="T82" s="328"/>
      <c r="U82" s="329"/>
      <c r="V82" s="329"/>
      <c r="W82" s="345"/>
      <c r="X82" s="363"/>
      <c r="Y82" s="295"/>
      <c r="Z82" s="328"/>
      <c r="AA82" s="329"/>
      <c r="AB82" s="329"/>
      <c r="AC82" s="345"/>
      <c r="AD82" s="363"/>
      <c r="AE82" s="329"/>
    </row>
    <row r="83" spans="3:31" ht="16.2" customHeight="1">
      <c r="C83" s="329"/>
      <c r="D83" s="329"/>
      <c r="E83" s="345"/>
      <c r="F83" s="363"/>
      <c r="G83" s="295"/>
      <c r="H83" s="328"/>
      <c r="I83" s="329"/>
      <c r="J83" s="329"/>
      <c r="K83" s="345"/>
      <c r="L83" s="363"/>
      <c r="M83" s="295"/>
      <c r="N83" s="328"/>
      <c r="O83" s="329"/>
      <c r="P83" s="329"/>
      <c r="Q83" s="345"/>
      <c r="R83" s="363"/>
      <c r="S83" s="295"/>
      <c r="T83" s="328"/>
      <c r="U83" s="329"/>
      <c r="V83" s="329"/>
      <c r="W83" s="345"/>
      <c r="X83" s="363"/>
      <c r="Y83" s="295"/>
      <c r="Z83" s="328"/>
      <c r="AA83" s="329"/>
      <c r="AB83" s="329"/>
      <c r="AC83" s="345"/>
      <c r="AD83" s="363"/>
      <c r="AE83" s="329"/>
    </row>
    <row r="84" spans="3:31" ht="16.2" customHeight="1">
      <c r="C84" s="329"/>
      <c r="D84" s="329"/>
      <c r="E84" s="345"/>
      <c r="F84" s="363"/>
      <c r="G84" s="295"/>
      <c r="H84" s="328"/>
      <c r="I84" s="329"/>
      <c r="J84" s="329"/>
      <c r="K84" s="345"/>
      <c r="L84" s="363"/>
      <c r="M84" s="295"/>
      <c r="N84" s="328"/>
      <c r="O84" s="329"/>
      <c r="P84" s="329"/>
      <c r="Q84" s="345"/>
      <c r="R84" s="363"/>
      <c r="S84" s="295"/>
      <c r="T84" s="328"/>
      <c r="U84" s="329"/>
      <c r="V84" s="329"/>
      <c r="W84" s="345"/>
      <c r="X84" s="363"/>
      <c r="Y84" s="295"/>
      <c r="Z84" s="328"/>
      <c r="AA84" s="329"/>
      <c r="AB84" s="329"/>
      <c r="AC84" s="345"/>
      <c r="AD84" s="363"/>
      <c r="AE84" s="329"/>
    </row>
    <row r="85" spans="3:31" ht="16.2" customHeight="1">
      <c r="C85" s="329"/>
      <c r="D85" s="329"/>
      <c r="E85" s="345"/>
      <c r="F85" s="363"/>
      <c r="G85" s="295"/>
      <c r="H85" s="328"/>
      <c r="I85" s="329"/>
      <c r="J85" s="329"/>
      <c r="K85" s="345"/>
      <c r="L85" s="363"/>
      <c r="M85" s="295"/>
      <c r="N85" s="328"/>
      <c r="O85" s="329"/>
      <c r="P85" s="329"/>
      <c r="Q85" s="345"/>
      <c r="R85" s="363"/>
      <c r="S85" s="295"/>
      <c r="T85" s="328"/>
      <c r="U85" s="329"/>
      <c r="V85" s="329"/>
      <c r="W85" s="345"/>
      <c r="X85" s="363"/>
      <c r="Y85" s="295"/>
      <c r="Z85" s="328"/>
      <c r="AA85" s="329"/>
      <c r="AB85" s="329"/>
      <c r="AC85" s="345"/>
      <c r="AD85" s="363"/>
      <c r="AE85" s="329"/>
    </row>
    <row r="86" spans="3:31" ht="16.2" customHeight="1">
      <c r="C86" s="329"/>
      <c r="D86" s="329"/>
      <c r="E86" s="345"/>
      <c r="F86" s="363"/>
      <c r="G86" s="295"/>
      <c r="H86" s="328"/>
      <c r="I86" s="329"/>
      <c r="J86" s="329"/>
      <c r="K86" s="345"/>
      <c r="L86" s="363"/>
      <c r="M86" s="295"/>
      <c r="N86" s="328"/>
      <c r="O86" s="329"/>
      <c r="P86" s="329"/>
      <c r="Q86" s="345"/>
      <c r="R86" s="363"/>
      <c r="S86" s="295"/>
      <c r="T86" s="328"/>
      <c r="U86" s="329"/>
      <c r="V86" s="329"/>
      <c r="W86" s="345"/>
      <c r="X86" s="363"/>
      <c r="Y86" s="295"/>
      <c r="Z86" s="328"/>
      <c r="AA86" s="329"/>
      <c r="AB86" s="329"/>
      <c r="AC86" s="345"/>
      <c r="AD86" s="363"/>
      <c r="AE86" s="329"/>
    </row>
    <row r="87" spans="3:31" ht="16.2" customHeight="1">
      <c r="C87" s="329"/>
      <c r="D87" s="329"/>
      <c r="E87" s="345"/>
      <c r="F87" s="363"/>
      <c r="G87" s="295"/>
      <c r="H87" s="328"/>
      <c r="I87" s="329"/>
      <c r="J87" s="329"/>
      <c r="K87" s="345"/>
      <c r="L87" s="363"/>
      <c r="M87" s="295"/>
      <c r="N87" s="328"/>
      <c r="O87" s="329"/>
      <c r="P87" s="329"/>
      <c r="Q87" s="345"/>
      <c r="R87" s="363"/>
      <c r="S87" s="295"/>
      <c r="T87" s="328"/>
      <c r="U87" s="329"/>
      <c r="V87" s="329"/>
      <c r="W87" s="345"/>
      <c r="X87" s="363"/>
      <c r="Y87" s="295"/>
      <c r="Z87" s="328"/>
      <c r="AA87" s="329"/>
      <c r="AB87" s="329"/>
      <c r="AC87" s="345"/>
      <c r="AD87" s="363"/>
      <c r="AE87" s="329"/>
    </row>
    <row r="88" spans="3:31" ht="16.2" customHeight="1">
      <c r="C88" s="329"/>
      <c r="D88" s="329"/>
      <c r="E88" s="345"/>
      <c r="F88" s="363"/>
      <c r="G88" s="295"/>
      <c r="H88" s="328"/>
      <c r="I88" s="329"/>
      <c r="J88" s="329"/>
      <c r="K88" s="345"/>
      <c r="L88" s="363"/>
      <c r="M88" s="295"/>
      <c r="N88" s="328"/>
      <c r="O88" s="329"/>
      <c r="P88" s="329"/>
      <c r="Q88" s="345"/>
      <c r="R88" s="363"/>
      <c r="S88" s="295"/>
      <c r="T88" s="328"/>
      <c r="U88" s="329"/>
      <c r="V88" s="329"/>
      <c r="W88" s="345"/>
      <c r="X88" s="363"/>
      <c r="Y88" s="295"/>
      <c r="Z88" s="328"/>
      <c r="AA88" s="329"/>
      <c r="AB88" s="329"/>
      <c r="AC88" s="345"/>
      <c r="AD88" s="363"/>
      <c r="AE88" s="329"/>
    </row>
    <row r="89" spans="3:31" ht="16.2" customHeight="1">
      <c r="C89" s="329"/>
      <c r="D89" s="329"/>
      <c r="E89" s="345"/>
      <c r="F89" s="363"/>
      <c r="G89" s="295"/>
      <c r="H89" s="328"/>
      <c r="I89" s="329"/>
      <c r="J89" s="329"/>
      <c r="K89" s="345"/>
      <c r="L89" s="363"/>
      <c r="M89" s="295"/>
      <c r="N89" s="328"/>
      <c r="O89" s="329"/>
      <c r="P89" s="329"/>
      <c r="Q89" s="345"/>
      <c r="R89" s="363"/>
      <c r="S89" s="295"/>
      <c r="T89" s="328"/>
      <c r="U89" s="329"/>
      <c r="V89" s="329"/>
      <c r="W89" s="345"/>
      <c r="X89" s="363"/>
      <c r="Y89" s="295"/>
      <c r="Z89" s="328"/>
      <c r="AA89" s="329"/>
      <c r="AB89" s="329"/>
      <c r="AC89" s="345"/>
      <c r="AD89" s="363"/>
      <c r="AE89" s="329"/>
    </row>
    <row r="90" spans="3:31" ht="16.2" customHeight="1">
      <c r="C90" s="329"/>
      <c r="D90" s="329"/>
      <c r="E90" s="345"/>
      <c r="F90" s="363"/>
      <c r="G90" s="295"/>
      <c r="H90" s="328"/>
      <c r="I90" s="329"/>
      <c r="J90" s="329"/>
      <c r="K90" s="345"/>
      <c r="L90" s="363"/>
      <c r="M90" s="295"/>
      <c r="N90" s="328"/>
      <c r="O90" s="329"/>
      <c r="P90" s="329"/>
      <c r="Q90" s="345"/>
      <c r="R90" s="363"/>
      <c r="S90" s="295"/>
      <c r="T90" s="328"/>
      <c r="U90" s="329"/>
      <c r="V90" s="329"/>
      <c r="W90" s="345"/>
      <c r="X90" s="363"/>
      <c r="Y90" s="295"/>
      <c r="Z90" s="328"/>
      <c r="AA90" s="329"/>
      <c r="AB90" s="329"/>
      <c r="AC90" s="345"/>
      <c r="AD90" s="363"/>
      <c r="AE90" s="329"/>
    </row>
    <row r="91" spans="3:31" ht="16.2" customHeight="1">
      <c r="C91" s="329"/>
      <c r="D91" s="329"/>
      <c r="E91" s="345"/>
      <c r="F91" s="363"/>
      <c r="G91" s="295"/>
      <c r="H91" s="328"/>
      <c r="I91" s="329"/>
      <c r="J91" s="329"/>
      <c r="K91" s="345"/>
      <c r="L91" s="363"/>
      <c r="M91" s="295"/>
      <c r="N91" s="328"/>
      <c r="O91" s="329"/>
      <c r="P91" s="329"/>
      <c r="Q91" s="345"/>
      <c r="R91" s="363"/>
      <c r="S91" s="295"/>
      <c r="T91" s="328"/>
      <c r="U91" s="329"/>
      <c r="V91" s="329"/>
      <c r="W91" s="345"/>
      <c r="X91" s="363"/>
      <c r="Y91" s="295"/>
      <c r="Z91" s="328"/>
      <c r="AA91" s="329"/>
      <c r="AB91" s="329"/>
      <c r="AC91" s="345"/>
      <c r="AD91" s="363"/>
      <c r="AE91" s="329"/>
    </row>
    <row r="92" spans="3:31" ht="16.2" customHeight="1">
      <c r="C92" s="329"/>
      <c r="D92" s="329"/>
      <c r="E92" s="345"/>
      <c r="F92" s="363"/>
      <c r="G92" s="295"/>
      <c r="H92" s="328"/>
      <c r="I92" s="329"/>
      <c r="J92" s="329"/>
      <c r="K92" s="345"/>
      <c r="L92" s="363"/>
      <c r="M92" s="295"/>
      <c r="N92" s="328"/>
      <c r="O92" s="329"/>
      <c r="P92" s="329"/>
      <c r="Q92" s="345"/>
      <c r="R92" s="363"/>
      <c r="S92" s="295"/>
      <c r="T92" s="328"/>
      <c r="U92" s="329"/>
      <c r="V92" s="329"/>
      <c r="W92" s="345"/>
      <c r="X92" s="363"/>
      <c r="Y92" s="295"/>
      <c r="Z92" s="328"/>
      <c r="AA92" s="329"/>
      <c r="AB92" s="329"/>
      <c r="AC92" s="345"/>
      <c r="AD92" s="363"/>
      <c r="AE92" s="329"/>
    </row>
    <row r="93" spans="3:31" ht="16.2" customHeight="1">
      <c r="C93" s="329"/>
      <c r="D93" s="329"/>
      <c r="E93" s="345"/>
      <c r="F93" s="363"/>
      <c r="G93" s="295"/>
      <c r="H93" s="328"/>
      <c r="I93" s="329"/>
      <c r="J93" s="329"/>
      <c r="K93" s="345"/>
      <c r="L93" s="363"/>
      <c r="M93" s="295"/>
      <c r="N93" s="328"/>
      <c r="O93" s="329"/>
      <c r="P93" s="329"/>
      <c r="Q93" s="345"/>
      <c r="R93" s="363"/>
      <c r="S93" s="295"/>
      <c r="T93" s="328"/>
      <c r="U93" s="329"/>
      <c r="V93" s="329"/>
      <c r="W93" s="345"/>
      <c r="X93" s="363"/>
      <c r="Y93" s="295"/>
      <c r="Z93" s="328"/>
      <c r="AA93" s="329"/>
      <c r="AB93" s="329"/>
      <c r="AC93" s="345"/>
      <c r="AD93" s="363"/>
      <c r="AE93" s="329"/>
    </row>
    <row r="94" spans="3:31" ht="16.2" customHeight="1">
      <c r="C94" s="329"/>
      <c r="D94" s="329"/>
      <c r="E94" s="345"/>
      <c r="F94" s="363"/>
      <c r="G94" s="295"/>
      <c r="H94" s="328"/>
      <c r="I94" s="329"/>
      <c r="J94" s="329"/>
      <c r="K94" s="345"/>
      <c r="L94" s="363"/>
      <c r="M94" s="295"/>
      <c r="N94" s="328"/>
      <c r="O94" s="329"/>
      <c r="P94" s="329"/>
      <c r="Q94" s="345"/>
      <c r="R94" s="363"/>
      <c r="S94" s="295"/>
      <c r="T94" s="328"/>
      <c r="U94" s="329"/>
      <c r="V94" s="329"/>
      <c r="W94" s="345"/>
      <c r="X94" s="363"/>
      <c r="Y94" s="295"/>
      <c r="Z94" s="328"/>
      <c r="AA94" s="329"/>
      <c r="AB94" s="329"/>
      <c r="AC94" s="345"/>
      <c r="AD94" s="363"/>
      <c r="AE94" s="329"/>
    </row>
    <row r="95" spans="3:31" ht="16.2" customHeight="1">
      <c r="C95" s="329"/>
      <c r="D95" s="329"/>
      <c r="E95" s="345"/>
      <c r="F95" s="363"/>
      <c r="G95" s="295"/>
      <c r="H95" s="328"/>
      <c r="I95" s="329"/>
      <c r="J95" s="329"/>
      <c r="K95" s="345"/>
      <c r="L95" s="363"/>
      <c r="M95" s="295"/>
      <c r="N95" s="328"/>
      <c r="O95" s="329"/>
      <c r="P95" s="329"/>
      <c r="Q95" s="345"/>
      <c r="R95" s="363"/>
      <c r="S95" s="295"/>
      <c r="T95" s="328"/>
      <c r="U95" s="329"/>
      <c r="V95" s="329"/>
      <c r="W95" s="345"/>
      <c r="X95" s="363"/>
      <c r="Y95" s="295"/>
      <c r="Z95" s="328"/>
      <c r="AA95" s="329"/>
      <c r="AB95" s="329"/>
      <c r="AC95" s="345"/>
      <c r="AD95" s="363"/>
      <c r="AE95" s="329"/>
    </row>
    <row r="96" spans="3:31" ht="16.2" customHeight="1">
      <c r="C96" s="329"/>
      <c r="D96" s="329"/>
      <c r="E96" s="345"/>
      <c r="F96" s="363"/>
      <c r="G96" s="295"/>
      <c r="H96" s="328"/>
      <c r="I96" s="329"/>
      <c r="J96" s="329"/>
      <c r="K96" s="345"/>
      <c r="L96" s="363"/>
      <c r="M96" s="295"/>
      <c r="N96" s="328"/>
      <c r="O96" s="329"/>
      <c r="P96" s="329"/>
      <c r="Q96" s="345"/>
      <c r="R96" s="363"/>
      <c r="S96" s="295"/>
      <c r="T96" s="328"/>
      <c r="U96" s="329"/>
      <c r="V96" s="329"/>
      <c r="W96" s="345"/>
      <c r="X96" s="363"/>
      <c r="Y96" s="295"/>
      <c r="Z96" s="328"/>
      <c r="AA96" s="329"/>
      <c r="AB96" s="329"/>
      <c r="AC96" s="345"/>
      <c r="AD96" s="363"/>
      <c r="AE96" s="329"/>
    </row>
    <row r="97" spans="3:31" ht="16.2" customHeight="1">
      <c r="C97" s="329"/>
      <c r="D97" s="329"/>
      <c r="E97" s="345"/>
      <c r="F97" s="363"/>
      <c r="G97" s="295"/>
      <c r="H97" s="328"/>
      <c r="I97" s="329"/>
      <c r="J97" s="329"/>
      <c r="K97" s="345"/>
      <c r="L97" s="363"/>
      <c r="M97" s="295"/>
      <c r="N97" s="328"/>
      <c r="O97" s="329"/>
      <c r="P97" s="329"/>
      <c r="Q97" s="345"/>
      <c r="R97" s="363"/>
      <c r="S97" s="295"/>
      <c r="T97" s="328"/>
      <c r="U97" s="329"/>
      <c r="V97" s="329"/>
      <c r="W97" s="345"/>
      <c r="X97" s="363"/>
      <c r="Y97" s="295"/>
      <c r="Z97" s="328"/>
      <c r="AA97" s="329"/>
      <c r="AB97" s="329"/>
      <c r="AC97" s="345"/>
      <c r="AD97" s="363"/>
      <c r="AE97" s="329"/>
    </row>
    <row r="98" spans="3:31" ht="16.2" customHeight="1">
      <c r="C98" s="329"/>
      <c r="D98" s="329"/>
      <c r="E98" s="345"/>
      <c r="F98" s="363"/>
      <c r="G98" s="295"/>
      <c r="H98" s="328"/>
      <c r="I98" s="329"/>
      <c r="J98" s="329"/>
      <c r="K98" s="345"/>
      <c r="L98" s="363"/>
      <c r="M98" s="295"/>
      <c r="N98" s="328"/>
      <c r="O98" s="329"/>
      <c r="P98" s="329"/>
      <c r="Q98" s="345"/>
      <c r="R98" s="363"/>
      <c r="S98" s="295"/>
      <c r="T98" s="328"/>
      <c r="U98" s="329"/>
      <c r="V98" s="329"/>
      <c r="W98" s="345"/>
      <c r="X98" s="363"/>
      <c r="Y98" s="295"/>
      <c r="Z98" s="328"/>
      <c r="AA98" s="329"/>
      <c r="AB98" s="329"/>
      <c r="AC98" s="345"/>
      <c r="AD98" s="363"/>
      <c r="AE98" s="329"/>
    </row>
    <row r="99" spans="3:31" ht="16.2" customHeight="1">
      <c r="C99" s="329"/>
      <c r="D99" s="329"/>
      <c r="E99" s="345"/>
      <c r="F99" s="363"/>
      <c r="G99" s="295"/>
      <c r="H99" s="328"/>
      <c r="I99" s="329"/>
      <c r="J99" s="329"/>
      <c r="K99" s="345"/>
      <c r="L99" s="363"/>
      <c r="M99" s="295"/>
      <c r="N99" s="328"/>
      <c r="O99" s="329"/>
      <c r="P99" s="329"/>
      <c r="Q99" s="345"/>
      <c r="R99" s="363"/>
      <c r="S99" s="295"/>
      <c r="T99" s="328"/>
      <c r="U99" s="329"/>
      <c r="V99" s="329"/>
      <c r="W99" s="345"/>
      <c r="X99" s="363"/>
      <c r="Y99" s="295"/>
      <c r="Z99" s="328"/>
      <c r="AA99" s="329"/>
      <c r="AB99" s="329"/>
      <c r="AC99" s="345"/>
      <c r="AD99" s="363"/>
      <c r="AE99" s="329"/>
    </row>
    <row r="100" spans="3:31" ht="16.2" customHeight="1">
      <c r="C100" s="329"/>
      <c r="D100" s="329"/>
      <c r="E100" s="345"/>
      <c r="F100" s="363"/>
      <c r="G100" s="295"/>
      <c r="H100" s="328"/>
      <c r="I100" s="329"/>
      <c r="J100" s="329"/>
      <c r="K100" s="345"/>
      <c r="L100" s="363"/>
      <c r="M100" s="295"/>
      <c r="N100" s="328"/>
      <c r="O100" s="329"/>
      <c r="P100" s="329"/>
      <c r="Q100" s="345"/>
      <c r="R100" s="363"/>
      <c r="S100" s="295"/>
      <c r="T100" s="328"/>
      <c r="U100" s="329"/>
      <c r="V100" s="329"/>
      <c r="W100" s="345"/>
      <c r="X100" s="363"/>
      <c r="Y100" s="295"/>
      <c r="Z100" s="328"/>
      <c r="AA100" s="329"/>
      <c r="AB100" s="329"/>
      <c r="AC100" s="345"/>
      <c r="AD100" s="363"/>
      <c r="AE100" s="329"/>
    </row>
    <row r="101" spans="3:31" ht="16.2" customHeight="1">
      <c r="C101" s="329"/>
      <c r="D101" s="329"/>
      <c r="E101" s="345"/>
      <c r="F101" s="363"/>
      <c r="G101" s="295"/>
      <c r="H101" s="328"/>
      <c r="I101" s="329"/>
      <c r="J101" s="329"/>
      <c r="K101" s="345"/>
      <c r="L101" s="363"/>
      <c r="M101" s="295"/>
      <c r="N101" s="328"/>
      <c r="O101" s="329"/>
      <c r="P101" s="329"/>
      <c r="Q101" s="345"/>
      <c r="R101" s="363"/>
      <c r="S101" s="295"/>
      <c r="T101" s="328"/>
      <c r="U101" s="329"/>
      <c r="V101" s="329"/>
      <c r="W101" s="345"/>
      <c r="X101" s="363"/>
      <c r="Y101" s="295"/>
      <c r="Z101" s="328"/>
      <c r="AA101" s="329"/>
      <c r="AB101" s="329"/>
      <c r="AC101" s="345"/>
      <c r="AD101" s="363"/>
      <c r="AE101" s="329"/>
    </row>
    <row r="102" spans="3:31" ht="16.2" customHeight="1">
      <c r="C102" s="329"/>
      <c r="D102" s="329"/>
      <c r="E102" s="345"/>
      <c r="F102" s="363"/>
      <c r="G102" s="295"/>
      <c r="H102" s="328"/>
      <c r="I102" s="329"/>
      <c r="J102" s="329"/>
      <c r="K102" s="345"/>
      <c r="L102" s="363"/>
      <c r="M102" s="295"/>
      <c r="N102" s="328"/>
      <c r="O102" s="329"/>
      <c r="P102" s="329"/>
      <c r="Q102" s="345"/>
      <c r="R102" s="363"/>
      <c r="S102" s="295"/>
      <c r="T102" s="328"/>
      <c r="U102" s="329"/>
      <c r="V102" s="329"/>
      <c r="W102" s="345"/>
      <c r="X102" s="363"/>
      <c r="Y102" s="295"/>
      <c r="Z102" s="328"/>
      <c r="AA102" s="329"/>
      <c r="AB102" s="329"/>
      <c r="AC102" s="345"/>
      <c r="AD102" s="363"/>
      <c r="AE102" s="329"/>
    </row>
    <row r="103" spans="3:31" ht="16.2" customHeight="1">
      <c r="C103" s="329"/>
      <c r="D103" s="329"/>
      <c r="E103" s="345"/>
      <c r="F103" s="363"/>
      <c r="G103" s="295"/>
      <c r="H103" s="328"/>
      <c r="I103" s="329"/>
      <c r="J103" s="329"/>
      <c r="K103" s="345"/>
      <c r="L103" s="363"/>
      <c r="M103" s="295"/>
      <c r="N103" s="328"/>
      <c r="O103" s="329"/>
      <c r="P103" s="329"/>
      <c r="Q103" s="345"/>
      <c r="R103" s="363"/>
      <c r="S103" s="295"/>
      <c r="T103" s="328"/>
      <c r="U103" s="329"/>
      <c r="V103" s="329"/>
      <c r="W103" s="345"/>
      <c r="X103" s="363"/>
      <c r="Y103" s="295"/>
      <c r="Z103" s="328"/>
      <c r="AA103" s="329"/>
      <c r="AB103" s="329"/>
      <c r="AC103" s="345"/>
      <c r="AD103" s="363"/>
      <c r="AE103" s="329"/>
    </row>
    <row r="104" spans="3:31" ht="16.2" customHeight="1">
      <c r="C104" s="329"/>
      <c r="D104" s="329"/>
      <c r="E104" s="345"/>
      <c r="F104" s="363"/>
      <c r="G104" s="295"/>
      <c r="H104" s="328"/>
      <c r="I104" s="329"/>
      <c r="J104" s="329"/>
      <c r="K104" s="345"/>
      <c r="L104" s="363"/>
      <c r="M104" s="295"/>
      <c r="N104" s="328"/>
      <c r="O104" s="329"/>
      <c r="P104" s="329"/>
      <c r="Q104" s="345"/>
      <c r="R104" s="363"/>
      <c r="S104" s="295"/>
      <c r="T104" s="328"/>
      <c r="U104" s="329"/>
      <c r="V104" s="329"/>
      <c r="W104" s="345"/>
      <c r="X104" s="363"/>
      <c r="Y104" s="295"/>
      <c r="Z104" s="328"/>
      <c r="AA104" s="329"/>
      <c r="AB104" s="329"/>
      <c r="AC104" s="345"/>
      <c r="AD104" s="363"/>
      <c r="AE104" s="329"/>
    </row>
    <row r="105" spans="3:31" ht="16.2" customHeight="1">
      <c r="C105" s="329"/>
      <c r="D105" s="329"/>
      <c r="E105" s="345"/>
      <c r="F105" s="363"/>
      <c r="G105" s="295"/>
      <c r="H105" s="328"/>
      <c r="I105" s="329"/>
      <c r="J105" s="329"/>
      <c r="K105" s="345"/>
      <c r="L105" s="363"/>
      <c r="M105" s="295"/>
      <c r="N105" s="328"/>
      <c r="O105" s="329"/>
      <c r="P105" s="329"/>
      <c r="Q105" s="345"/>
      <c r="R105" s="363"/>
      <c r="S105" s="295"/>
      <c r="T105" s="328"/>
      <c r="U105" s="329"/>
      <c r="V105" s="329"/>
      <c r="W105" s="345"/>
      <c r="X105" s="363"/>
      <c r="Y105" s="295"/>
      <c r="Z105" s="328"/>
      <c r="AA105" s="329"/>
      <c r="AB105" s="329"/>
      <c r="AC105" s="345"/>
      <c r="AD105" s="363"/>
      <c r="AE105" s="329"/>
    </row>
    <row r="106" spans="3:31" ht="16.2" customHeight="1">
      <c r="C106" s="329"/>
      <c r="D106" s="329"/>
      <c r="E106" s="345"/>
      <c r="F106" s="363"/>
      <c r="G106" s="295"/>
      <c r="H106" s="328"/>
      <c r="I106" s="329"/>
      <c r="J106" s="329"/>
      <c r="K106" s="345"/>
      <c r="L106" s="363"/>
      <c r="M106" s="295"/>
      <c r="N106" s="328"/>
      <c r="O106" s="329"/>
      <c r="P106" s="329"/>
      <c r="Q106" s="345"/>
      <c r="R106" s="363"/>
      <c r="S106" s="295"/>
      <c r="T106" s="328"/>
      <c r="U106" s="329"/>
      <c r="V106" s="329"/>
      <c r="W106" s="345"/>
      <c r="X106" s="363"/>
      <c r="Y106" s="295"/>
      <c r="Z106" s="328"/>
      <c r="AA106" s="329"/>
      <c r="AB106" s="329"/>
      <c r="AC106" s="345"/>
      <c r="AD106" s="363"/>
      <c r="AE106" s="329"/>
    </row>
    <row r="107" spans="3:31" ht="16.2" customHeight="1">
      <c r="C107" s="329"/>
      <c r="D107" s="329"/>
      <c r="E107" s="345"/>
      <c r="F107" s="363"/>
      <c r="G107" s="295"/>
      <c r="H107" s="328"/>
      <c r="I107" s="329"/>
      <c r="J107" s="329"/>
      <c r="K107" s="345"/>
      <c r="L107" s="363"/>
      <c r="M107" s="295"/>
      <c r="N107" s="328"/>
      <c r="O107" s="329"/>
      <c r="P107" s="329"/>
      <c r="Q107" s="345"/>
      <c r="R107" s="363"/>
      <c r="S107" s="295"/>
      <c r="T107" s="328"/>
      <c r="U107" s="329"/>
      <c r="V107" s="329"/>
      <c r="W107" s="345"/>
      <c r="X107" s="363"/>
      <c r="Y107" s="295"/>
      <c r="Z107" s="328"/>
      <c r="AA107" s="329"/>
      <c r="AB107" s="329"/>
      <c r="AC107" s="345"/>
      <c r="AD107" s="363"/>
      <c r="AE107" s="329"/>
    </row>
    <row r="108" spans="3:31" ht="16.2" customHeight="1">
      <c r="C108" s="329"/>
      <c r="D108" s="329"/>
      <c r="E108" s="345"/>
      <c r="F108" s="363"/>
      <c r="G108" s="295"/>
      <c r="H108" s="328"/>
      <c r="I108" s="329"/>
      <c r="J108" s="329"/>
      <c r="K108" s="345"/>
      <c r="L108" s="363"/>
      <c r="M108" s="295"/>
      <c r="N108" s="328"/>
      <c r="O108" s="329"/>
      <c r="P108" s="329"/>
      <c r="Q108" s="345"/>
      <c r="R108" s="363"/>
      <c r="S108" s="295"/>
      <c r="T108" s="328"/>
      <c r="U108" s="329"/>
      <c r="V108" s="329"/>
      <c r="W108" s="345"/>
      <c r="X108" s="363"/>
      <c r="Y108" s="295"/>
      <c r="Z108" s="328"/>
      <c r="AA108" s="329"/>
      <c r="AB108" s="329"/>
      <c r="AC108" s="345"/>
      <c r="AD108" s="363"/>
      <c r="AE108" s="329"/>
    </row>
    <row r="109" spans="3:31" ht="16.2" customHeight="1">
      <c r="C109" s="329"/>
      <c r="D109" s="329"/>
      <c r="E109" s="345"/>
      <c r="F109" s="363"/>
      <c r="G109" s="295"/>
      <c r="H109" s="328"/>
      <c r="I109" s="329"/>
      <c r="J109" s="329"/>
      <c r="K109" s="345"/>
      <c r="L109" s="363"/>
      <c r="M109" s="295"/>
      <c r="N109" s="328"/>
      <c r="O109" s="329"/>
      <c r="P109" s="329"/>
      <c r="Q109" s="345"/>
      <c r="R109" s="363"/>
      <c r="S109" s="295"/>
      <c r="T109" s="328"/>
      <c r="U109" s="329"/>
      <c r="V109" s="329"/>
      <c r="W109" s="345"/>
      <c r="X109" s="363"/>
      <c r="Y109" s="295"/>
      <c r="Z109" s="328"/>
      <c r="AA109" s="329"/>
      <c r="AB109" s="329"/>
      <c r="AC109" s="345"/>
      <c r="AD109" s="363"/>
      <c r="AE109" s="329"/>
    </row>
    <row r="110" spans="3:31" ht="16.2" customHeight="1">
      <c r="C110" s="329"/>
      <c r="D110" s="329"/>
      <c r="E110" s="345"/>
      <c r="F110" s="363"/>
      <c r="G110" s="295"/>
      <c r="H110" s="328"/>
      <c r="I110" s="329"/>
      <c r="J110" s="329"/>
      <c r="K110" s="345"/>
      <c r="L110" s="363"/>
      <c r="M110" s="295"/>
      <c r="N110" s="328"/>
      <c r="O110" s="329"/>
      <c r="P110" s="329"/>
      <c r="Q110" s="345"/>
      <c r="R110" s="363"/>
      <c r="S110" s="295"/>
      <c r="T110" s="328"/>
      <c r="U110" s="329"/>
      <c r="V110" s="329"/>
      <c r="W110" s="345"/>
      <c r="X110" s="363"/>
      <c r="Y110" s="295"/>
      <c r="Z110" s="328"/>
      <c r="AA110" s="329"/>
      <c r="AB110" s="329"/>
      <c r="AC110" s="345"/>
      <c r="AD110" s="363"/>
      <c r="AE110" s="329"/>
    </row>
    <row r="111" spans="3:31" ht="16.2" customHeight="1">
      <c r="C111" s="329"/>
      <c r="D111" s="329"/>
      <c r="E111" s="345"/>
      <c r="F111" s="363"/>
      <c r="G111" s="295"/>
      <c r="H111" s="328"/>
      <c r="I111" s="329"/>
      <c r="J111" s="329"/>
      <c r="K111" s="345"/>
      <c r="L111" s="363"/>
      <c r="M111" s="295"/>
      <c r="N111" s="328"/>
      <c r="O111" s="329"/>
      <c r="P111" s="329"/>
      <c r="Q111" s="345"/>
      <c r="R111" s="363"/>
      <c r="S111" s="295"/>
      <c r="T111" s="328"/>
      <c r="U111" s="329"/>
      <c r="V111" s="329"/>
      <c r="W111" s="345"/>
      <c r="X111" s="363"/>
      <c r="Y111" s="295"/>
      <c r="Z111" s="328"/>
      <c r="AA111" s="329"/>
      <c r="AB111" s="329"/>
      <c r="AC111" s="345"/>
      <c r="AD111" s="363"/>
      <c r="AE111" s="329"/>
    </row>
    <row r="112" spans="3:31" ht="16.2" customHeight="1">
      <c r="C112" s="329"/>
      <c r="D112" s="329"/>
      <c r="E112" s="345"/>
      <c r="F112" s="363"/>
      <c r="G112" s="295"/>
      <c r="H112" s="328"/>
      <c r="I112" s="329"/>
      <c r="J112" s="329"/>
      <c r="K112" s="345"/>
      <c r="L112" s="363"/>
      <c r="M112" s="295"/>
      <c r="N112" s="328"/>
      <c r="O112" s="329"/>
      <c r="P112" s="329"/>
      <c r="Q112" s="345"/>
      <c r="R112" s="363"/>
      <c r="S112" s="295"/>
      <c r="T112" s="328"/>
      <c r="U112" s="329"/>
      <c r="V112" s="329"/>
      <c r="W112" s="345"/>
      <c r="X112" s="363"/>
      <c r="Y112" s="295"/>
      <c r="Z112" s="328"/>
      <c r="AA112" s="329"/>
      <c r="AB112" s="329"/>
      <c r="AC112" s="345"/>
      <c r="AD112" s="363"/>
      <c r="AE112" s="329"/>
    </row>
    <row r="113" spans="3:31" ht="16.2" customHeight="1">
      <c r="C113" s="329"/>
      <c r="D113" s="329"/>
      <c r="E113" s="345"/>
      <c r="F113" s="363"/>
      <c r="G113" s="295"/>
      <c r="H113" s="328"/>
      <c r="I113" s="329"/>
      <c r="J113" s="329"/>
      <c r="K113" s="345"/>
      <c r="L113" s="363"/>
      <c r="M113" s="295"/>
      <c r="N113" s="328"/>
      <c r="O113" s="329"/>
      <c r="P113" s="329"/>
      <c r="Q113" s="345"/>
      <c r="R113" s="363"/>
      <c r="S113" s="295"/>
      <c r="T113" s="328"/>
      <c r="U113" s="329"/>
      <c r="V113" s="329"/>
      <c r="W113" s="345"/>
      <c r="X113" s="363"/>
      <c r="Y113" s="295"/>
      <c r="Z113" s="328"/>
      <c r="AA113" s="329"/>
      <c r="AB113" s="329"/>
      <c r="AC113" s="345"/>
      <c r="AD113" s="363"/>
      <c r="AE113" s="329"/>
    </row>
    <row r="114" spans="3:31" ht="16.2" customHeight="1">
      <c r="C114" s="329"/>
      <c r="D114" s="329"/>
      <c r="E114" s="345"/>
      <c r="F114" s="363"/>
      <c r="G114" s="295"/>
      <c r="H114" s="328"/>
      <c r="I114" s="329"/>
      <c r="J114" s="329"/>
      <c r="K114" s="345"/>
      <c r="L114" s="363"/>
      <c r="M114" s="295"/>
      <c r="N114" s="328"/>
      <c r="O114" s="329"/>
      <c r="P114" s="329"/>
      <c r="Q114" s="345"/>
      <c r="R114" s="363"/>
      <c r="S114" s="295"/>
      <c r="T114" s="328"/>
      <c r="U114" s="329"/>
      <c r="V114" s="329"/>
      <c r="W114" s="345"/>
      <c r="X114" s="363"/>
      <c r="Y114" s="295"/>
      <c r="Z114" s="328"/>
      <c r="AA114" s="329"/>
      <c r="AB114" s="329"/>
      <c r="AC114" s="345"/>
      <c r="AD114" s="363"/>
      <c r="AE114" s="329"/>
    </row>
    <row r="115" spans="3:31" ht="16.2" customHeight="1">
      <c r="C115" s="329"/>
      <c r="D115" s="329"/>
      <c r="E115" s="345"/>
      <c r="F115" s="363"/>
      <c r="G115" s="295"/>
      <c r="H115" s="328"/>
      <c r="I115" s="329"/>
      <c r="J115" s="329"/>
      <c r="K115" s="345"/>
      <c r="L115" s="363"/>
      <c r="M115" s="295"/>
      <c r="N115" s="328"/>
      <c r="O115" s="329"/>
      <c r="P115" s="329"/>
      <c r="Q115" s="345"/>
      <c r="R115" s="363"/>
      <c r="S115" s="295"/>
      <c r="T115" s="328"/>
      <c r="U115" s="329"/>
      <c r="V115" s="329"/>
      <c r="W115" s="345"/>
      <c r="X115" s="363"/>
      <c r="Y115" s="295"/>
      <c r="Z115" s="328"/>
      <c r="AA115" s="329"/>
      <c r="AB115" s="329"/>
      <c r="AC115" s="345"/>
      <c r="AD115" s="363"/>
      <c r="AE115" s="329"/>
    </row>
    <row r="116" spans="3:31" ht="16.2" customHeight="1">
      <c r="C116" s="329"/>
      <c r="D116" s="329"/>
      <c r="E116" s="345"/>
      <c r="F116" s="363"/>
      <c r="G116" s="295"/>
      <c r="H116" s="328"/>
      <c r="I116" s="329"/>
      <c r="J116" s="329"/>
      <c r="K116" s="345"/>
      <c r="L116" s="363"/>
      <c r="M116" s="295"/>
      <c r="N116" s="328"/>
      <c r="O116" s="329"/>
      <c r="P116" s="329"/>
      <c r="Q116" s="345"/>
      <c r="R116" s="363"/>
      <c r="S116" s="295"/>
      <c r="T116" s="328"/>
      <c r="U116" s="329"/>
      <c r="V116" s="329"/>
      <c r="W116" s="345"/>
      <c r="X116" s="363"/>
      <c r="Y116" s="295"/>
      <c r="Z116" s="328"/>
      <c r="AA116" s="329"/>
      <c r="AB116" s="329"/>
      <c r="AC116" s="345"/>
      <c r="AD116" s="363"/>
      <c r="AE116" s="329"/>
    </row>
    <row r="117" spans="3:31" ht="16.2" customHeight="1">
      <c r="C117" s="329"/>
      <c r="D117" s="329"/>
      <c r="E117" s="345"/>
      <c r="F117" s="363"/>
      <c r="G117" s="295"/>
      <c r="H117" s="328"/>
      <c r="I117" s="329"/>
      <c r="J117" s="329"/>
      <c r="K117" s="345"/>
      <c r="L117" s="363"/>
      <c r="M117" s="295"/>
      <c r="N117" s="328"/>
      <c r="O117" s="329"/>
      <c r="P117" s="329"/>
      <c r="Q117" s="345"/>
      <c r="R117" s="363"/>
      <c r="S117" s="295"/>
      <c r="T117" s="328"/>
      <c r="U117" s="329"/>
      <c r="V117" s="329"/>
      <c r="W117" s="345"/>
      <c r="X117" s="363"/>
      <c r="Y117" s="295"/>
      <c r="Z117" s="328"/>
      <c r="AA117" s="329"/>
      <c r="AB117" s="329"/>
      <c r="AC117" s="345"/>
      <c r="AD117" s="363"/>
      <c r="AE117" s="329"/>
    </row>
    <row r="118" spans="3:31" ht="16.2" customHeight="1">
      <c r="C118" s="329"/>
      <c r="D118" s="329"/>
      <c r="E118" s="345"/>
      <c r="F118" s="363"/>
      <c r="G118" s="295"/>
      <c r="H118" s="328"/>
      <c r="I118" s="329"/>
      <c r="J118" s="329"/>
      <c r="K118" s="345"/>
      <c r="L118" s="363"/>
      <c r="M118" s="295"/>
      <c r="N118" s="328"/>
      <c r="O118" s="329"/>
      <c r="P118" s="329"/>
      <c r="Q118" s="345"/>
      <c r="R118" s="363"/>
      <c r="S118" s="295"/>
      <c r="T118" s="328"/>
      <c r="U118" s="329"/>
      <c r="V118" s="329"/>
      <c r="W118" s="345"/>
      <c r="X118" s="363"/>
      <c r="Y118" s="295"/>
      <c r="Z118" s="328"/>
      <c r="AA118" s="329"/>
      <c r="AB118" s="329"/>
      <c r="AC118" s="345"/>
      <c r="AD118" s="363"/>
      <c r="AE118" s="329"/>
    </row>
    <row r="119" spans="3:31" ht="16.2" customHeight="1">
      <c r="C119" s="329"/>
      <c r="D119" s="329"/>
      <c r="E119" s="345"/>
      <c r="F119" s="363"/>
      <c r="G119" s="295"/>
      <c r="H119" s="328"/>
      <c r="I119" s="329"/>
      <c r="J119" s="329"/>
      <c r="K119" s="345"/>
      <c r="L119" s="363"/>
      <c r="M119" s="295"/>
      <c r="N119" s="328"/>
      <c r="O119" s="329"/>
      <c r="P119" s="329"/>
      <c r="Q119" s="345"/>
      <c r="R119" s="363"/>
      <c r="S119" s="295"/>
      <c r="T119" s="328"/>
      <c r="U119" s="329"/>
      <c r="V119" s="329"/>
      <c r="W119" s="345"/>
      <c r="X119" s="363"/>
      <c r="Y119" s="295"/>
      <c r="Z119" s="328"/>
      <c r="AA119" s="329"/>
      <c r="AB119" s="329"/>
      <c r="AC119" s="345"/>
      <c r="AD119" s="363"/>
      <c r="AE119" s="329"/>
    </row>
    <row r="120" spans="3:31" ht="16.2" customHeight="1">
      <c r="C120" s="329"/>
      <c r="D120" s="329"/>
      <c r="E120" s="345"/>
      <c r="F120" s="363"/>
      <c r="G120" s="295"/>
      <c r="H120" s="328"/>
      <c r="I120" s="329"/>
      <c r="J120" s="329"/>
      <c r="K120" s="345"/>
      <c r="L120" s="363"/>
      <c r="M120" s="295"/>
      <c r="N120" s="328"/>
      <c r="O120" s="329"/>
      <c r="P120" s="329"/>
      <c r="Q120" s="345"/>
      <c r="R120" s="363"/>
      <c r="S120" s="295"/>
      <c r="T120" s="328"/>
      <c r="U120" s="329"/>
      <c r="V120" s="329"/>
      <c r="W120" s="345"/>
      <c r="X120" s="363"/>
      <c r="Y120" s="295"/>
      <c r="Z120" s="328"/>
      <c r="AA120" s="329"/>
      <c r="AB120" s="329"/>
      <c r="AC120" s="345"/>
      <c r="AD120" s="363"/>
      <c r="AE120" s="329"/>
    </row>
    <row r="121" spans="3:31" ht="16.2" customHeight="1">
      <c r="C121" s="329"/>
      <c r="D121" s="329"/>
      <c r="E121" s="345"/>
      <c r="F121" s="363"/>
      <c r="G121" s="295"/>
      <c r="H121" s="328"/>
      <c r="I121" s="329"/>
      <c r="J121" s="329"/>
      <c r="K121" s="345"/>
      <c r="L121" s="363"/>
      <c r="M121" s="295"/>
      <c r="N121" s="328"/>
      <c r="O121" s="329"/>
      <c r="P121" s="329"/>
      <c r="Q121" s="345"/>
      <c r="R121" s="363"/>
      <c r="S121" s="295"/>
      <c r="T121" s="328"/>
      <c r="U121" s="329"/>
      <c r="V121" s="329"/>
      <c r="W121" s="345"/>
      <c r="X121" s="363"/>
      <c r="Y121" s="295"/>
      <c r="Z121" s="328"/>
      <c r="AA121" s="329"/>
      <c r="AB121" s="329"/>
      <c r="AC121" s="345"/>
      <c r="AD121" s="363"/>
      <c r="AE121" s="329"/>
    </row>
    <row r="122" spans="3:31" ht="16.2" customHeight="1">
      <c r="C122" s="329"/>
      <c r="D122" s="329"/>
      <c r="E122" s="345"/>
      <c r="F122" s="363"/>
      <c r="G122" s="295"/>
      <c r="H122" s="328"/>
      <c r="I122" s="329"/>
      <c r="J122" s="329"/>
      <c r="K122" s="345"/>
      <c r="L122" s="363"/>
      <c r="M122" s="295"/>
      <c r="N122" s="328"/>
      <c r="O122" s="329"/>
      <c r="P122" s="329"/>
      <c r="Q122" s="345"/>
      <c r="R122" s="363"/>
      <c r="S122" s="295"/>
      <c r="T122" s="328"/>
      <c r="U122" s="329"/>
      <c r="V122" s="329"/>
      <c r="W122" s="345"/>
      <c r="X122" s="363"/>
      <c r="Y122" s="295"/>
      <c r="Z122" s="328"/>
      <c r="AA122" s="329"/>
      <c r="AB122" s="329"/>
      <c r="AC122" s="345"/>
      <c r="AD122" s="363"/>
      <c r="AE122" s="329"/>
    </row>
    <row r="123" spans="3:31" ht="16.2" customHeight="1">
      <c r="C123" s="329"/>
      <c r="D123" s="329"/>
      <c r="E123" s="345"/>
      <c r="F123" s="363"/>
      <c r="G123" s="295"/>
      <c r="H123" s="328"/>
      <c r="I123" s="329"/>
      <c r="J123" s="329"/>
      <c r="K123" s="345"/>
      <c r="L123" s="363"/>
      <c r="M123" s="295"/>
      <c r="N123" s="328"/>
      <c r="O123" s="329"/>
      <c r="P123" s="329"/>
      <c r="Q123" s="345"/>
      <c r="R123" s="363"/>
      <c r="S123" s="295"/>
      <c r="T123" s="328"/>
      <c r="U123" s="329"/>
      <c r="V123" s="329"/>
      <c r="W123" s="345"/>
      <c r="X123" s="363"/>
      <c r="Y123" s="295"/>
      <c r="Z123" s="328"/>
      <c r="AA123" s="329"/>
      <c r="AB123" s="329"/>
      <c r="AC123" s="345"/>
      <c r="AD123" s="363"/>
      <c r="AE123" s="329"/>
    </row>
    <row r="124" spans="3:31" ht="16.2" customHeight="1">
      <c r="C124" s="329"/>
      <c r="D124" s="329"/>
      <c r="E124" s="345"/>
      <c r="F124" s="363"/>
      <c r="G124" s="295"/>
      <c r="H124" s="328"/>
      <c r="I124" s="329"/>
      <c r="J124" s="329"/>
      <c r="K124" s="345"/>
      <c r="L124" s="363"/>
      <c r="M124" s="295"/>
      <c r="N124" s="328"/>
      <c r="O124" s="329"/>
      <c r="P124" s="329"/>
      <c r="Q124" s="345"/>
      <c r="R124" s="363"/>
      <c r="S124" s="295"/>
      <c r="T124" s="328"/>
      <c r="U124" s="329"/>
      <c r="V124" s="329"/>
      <c r="W124" s="345"/>
      <c r="X124" s="363"/>
      <c r="Y124" s="295"/>
      <c r="Z124" s="328"/>
      <c r="AA124" s="329"/>
      <c r="AB124" s="329"/>
      <c r="AC124" s="345"/>
      <c r="AD124" s="363"/>
      <c r="AE124" s="329"/>
    </row>
    <row r="125" spans="3:31" ht="16.2" customHeight="1">
      <c r="C125" s="329"/>
      <c r="D125" s="329"/>
      <c r="E125" s="345"/>
      <c r="F125" s="363"/>
      <c r="G125" s="295"/>
      <c r="H125" s="328"/>
      <c r="I125" s="329"/>
      <c r="J125" s="329"/>
      <c r="K125" s="345"/>
      <c r="L125" s="363"/>
      <c r="M125" s="295"/>
      <c r="N125" s="328"/>
      <c r="O125" s="329"/>
      <c r="P125" s="329"/>
      <c r="Q125" s="345"/>
      <c r="R125" s="363"/>
      <c r="S125" s="295"/>
      <c r="T125" s="328"/>
      <c r="U125" s="329"/>
      <c r="V125" s="329"/>
      <c r="W125" s="345"/>
      <c r="X125" s="363"/>
      <c r="Y125" s="295"/>
      <c r="Z125" s="328"/>
      <c r="AA125" s="329"/>
      <c r="AB125" s="329"/>
      <c r="AC125" s="345"/>
      <c r="AD125" s="363"/>
      <c r="AE125" s="329"/>
    </row>
  </sheetData>
  <sheetProtection formatCells="0"/>
  <mergeCells count="14">
    <mergeCell ref="AA7:AB8"/>
    <mergeCell ref="C2:F3"/>
    <mergeCell ref="AA10:AD10"/>
    <mergeCell ref="W5:X5"/>
    <mergeCell ref="W7:X7"/>
    <mergeCell ref="D5:L6"/>
    <mergeCell ref="D7:L8"/>
    <mergeCell ref="C10:F10"/>
    <mergeCell ref="I10:L10"/>
    <mergeCell ref="O10:R10"/>
    <mergeCell ref="U10:X10"/>
    <mergeCell ref="P5:V6"/>
    <mergeCell ref="P7:Q8"/>
    <mergeCell ref="AA5:AC6"/>
  </mergeCells>
  <phoneticPr fontId="2"/>
  <conditionalFormatting sqref="F13:F14 F20:F24">
    <cfRule type="cellIs" dxfId="16" priority="11" operator="greaterThan">
      <formula>D13</formula>
    </cfRule>
  </conditionalFormatting>
  <conditionalFormatting sqref="X13:X15 X20:X23">
    <cfRule type="cellIs" dxfId="15" priority="9" operator="greaterThan">
      <formula>V13</formula>
    </cfRule>
  </conditionalFormatting>
  <conditionalFormatting sqref="L13 L20:L22">
    <cfRule type="cellIs" dxfId="14" priority="5" operator="greaterThan">
      <formula>J13</formula>
    </cfRule>
  </conditionalFormatting>
  <conditionalFormatting sqref="R13 R20:R22">
    <cfRule type="cellIs" dxfId="13" priority="4" operator="greaterThan">
      <formula>P13</formula>
    </cfRule>
  </conditionalFormatting>
  <conditionalFormatting sqref="AD13">
    <cfRule type="cellIs" dxfId="12" priority="2" operator="greaterThan">
      <formula>AB13</formula>
    </cfRule>
  </conditionalFormatting>
  <hyperlinks>
    <hyperlink ref="C2:F3" location="提案表紙!A1" display="兵庫県折込資料表　" xr:uid="{00000000-0004-0000-16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orientation="landscape" horizontalDpi="300" verticalDpi="300" r:id="rId1"/>
  <headerFooter alignWithMargins="0">
    <oddFooter xml:space="preserve">&amp;L豊岡市&amp;RＰ－１９／２３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tabColor rgb="FFF6F6F6"/>
    <pageSetUpPr fitToPage="1"/>
  </sheetPr>
  <dimension ref="A1:AE86"/>
  <sheetViews>
    <sheetView showZeros="0" topLeftCell="C2" zoomScaleNormal="100" zoomScaleSheetLayoutView="75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8.6640625" style="167" hidden="1" customWidth="1"/>
    <col min="3" max="3" width="13.6640625" customWidth="1"/>
    <col min="4" max="4" width="6.77734375" customWidth="1"/>
    <col min="5" max="5" width="3.33203125" style="15" customWidth="1"/>
    <col min="6" max="6" width="8.77734375" style="14" customWidth="1"/>
    <col min="7" max="7" width="8.6640625" style="166" hidden="1" customWidth="1"/>
    <col min="8" max="8" width="8.6640625" style="167" hidden="1" customWidth="1"/>
    <col min="9" max="9" width="13.77734375" customWidth="1"/>
    <col min="10" max="10" width="6.77734375" customWidth="1"/>
    <col min="11" max="11" width="3.33203125" style="15" customWidth="1"/>
    <col min="12" max="12" width="8.77734375" style="14" customWidth="1"/>
    <col min="13" max="13" width="8.6640625" style="166" hidden="1" customWidth="1"/>
    <col min="14" max="14" width="8.6640625" style="167" hidden="1" customWidth="1"/>
    <col min="15" max="15" width="13.6640625" customWidth="1"/>
    <col min="16" max="16" width="6.77734375" customWidth="1"/>
    <col min="17" max="17" width="3.33203125" style="15" customWidth="1"/>
    <col min="18" max="18" width="8.77734375" style="14" customWidth="1"/>
    <col min="19" max="19" width="8.6640625" style="166" hidden="1" customWidth="1"/>
    <col min="20" max="20" width="8.6640625" style="167" hidden="1" customWidth="1"/>
    <col min="21" max="21" width="13.6640625" customWidth="1"/>
    <col min="22" max="22" width="6.77734375" customWidth="1"/>
    <col min="23" max="23" width="3.33203125" style="15" customWidth="1"/>
    <col min="24" max="24" width="8.77734375" style="14" customWidth="1"/>
    <col min="25" max="25" width="8.6640625" style="166" hidden="1" customWidth="1"/>
    <col min="26" max="26" width="8.6640625" style="167" hidden="1" customWidth="1"/>
    <col min="27" max="27" width="13.6640625" customWidth="1"/>
    <col min="28" max="28" width="6.77734375" customWidth="1"/>
    <col min="29" max="29" width="3.33203125" style="15" customWidth="1"/>
    <col min="30" max="30" width="8.77734375" style="14" customWidth="1"/>
  </cols>
  <sheetData>
    <row r="1" spans="1:31" ht="14.1" hidden="1" customHeight="1">
      <c r="A1" s="166" t="s">
        <v>313</v>
      </c>
      <c r="B1" s="167" t="s">
        <v>314</v>
      </c>
      <c r="E1"/>
      <c r="F1" s="72" t="s">
        <v>315</v>
      </c>
      <c r="G1" s="166" t="s">
        <v>313</v>
      </c>
      <c r="H1" s="167" t="s">
        <v>314</v>
      </c>
      <c r="K1"/>
      <c r="L1" s="72" t="s">
        <v>315</v>
      </c>
      <c r="M1" s="166" t="s">
        <v>313</v>
      </c>
      <c r="N1" s="167" t="s">
        <v>314</v>
      </c>
      <c r="Q1"/>
      <c r="R1" s="72" t="s">
        <v>315</v>
      </c>
      <c r="S1" s="166" t="s">
        <v>313</v>
      </c>
      <c r="T1" s="167" t="s">
        <v>314</v>
      </c>
      <c r="W1"/>
      <c r="X1" s="72" t="s">
        <v>315</v>
      </c>
      <c r="Y1" s="166" t="s">
        <v>313</v>
      </c>
      <c r="Z1" s="167" t="s">
        <v>314</v>
      </c>
      <c r="AC1"/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K2"/>
      <c r="L2"/>
      <c r="Q2"/>
      <c r="R2"/>
      <c r="W2" t="s">
        <v>1073</v>
      </c>
      <c r="X2"/>
      <c r="Y2"/>
      <c r="Z2"/>
      <c r="AC2"/>
      <c r="AD2"/>
    </row>
    <row r="3" spans="1:31" ht="13.2" customHeight="1">
      <c r="C3" s="933"/>
      <c r="D3" s="933"/>
      <c r="E3" s="933"/>
      <c r="F3" s="933"/>
      <c r="I3" s="121" t="s">
        <v>486</v>
      </c>
      <c r="K3"/>
      <c r="L3"/>
      <c r="Q3"/>
      <c r="R3"/>
      <c r="W3" t="s">
        <v>1075</v>
      </c>
      <c r="X3"/>
      <c r="Y3"/>
      <c r="Z3"/>
      <c r="AC3"/>
      <c r="AD3"/>
    </row>
    <row r="4" spans="1:31" ht="13.2" customHeight="1">
      <c r="C4" t="s">
        <v>341</v>
      </c>
      <c r="E4"/>
      <c r="F4"/>
      <c r="I4" s="288">
        <v>45689</v>
      </c>
      <c r="J4" s="284" t="s">
        <v>603</v>
      </c>
      <c r="K4" t="s">
        <v>229</v>
      </c>
      <c r="L4"/>
      <c r="Q4"/>
      <c r="R4"/>
      <c r="W4" t="s">
        <v>1072</v>
      </c>
      <c r="X4"/>
      <c r="AC4"/>
      <c r="AD4"/>
    </row>
    <row r="5" spans="1:31" ht="13.2" customHeight="1">
      <c r="C5" s="6" t="s">
        <v>338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N5" s="175"/>
      <c r="O5" s="6" t="s">
        <v>339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73</v>
      </c>
      <c r="X5" s="935"/>
      <c r="Z5" s="175"/>
      <c r="AA5" s="928"/>
      <c r="AB5" s="928"/>
      <c r="AC5" s="948"/>
      <c r="AD5" s="5" t="s">
        <v>340</v>
      </c>
      <c r="AE5" s="5" t="s">
        <v>456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N6" s="175"/>
      <c r="O6" s="9"/>
      <c r="P6" s="942"/>
      <c r="Q6" s="942"/>
      <c r="R6" s="942"/>
      <c r="S6" s="942"/>
      <c r="T6" s="942"/>
      <c r="U6" s="942"/>
      <c r="V6" s="943"/>
      <c r="W6" s="9"/>
      <c r="X6" s="11"/>
      <c r="Z6" s="175"/>
      <c r="AA6" s="929"/>
      <c r="AB6" s="929"/>
      <c r="AC6" s="949"/>
      <c r="AD6" s="298"/>
      <c r="AE6" s="298"/>
    </row>
    <row r="7" spans="1:31" ht="13.2" customHeight="1">
      <c r="C7" s="6" t="s">
        <v>337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N7" s="175"/>
      <c r="O7" s="6" t="s">
        <v>296</v>
      </c>
      <c r="P7" s="944">
        <f>提案表紙!H10</f>
        <v>0</v>
      </c>
      <c r="Q7" s="945"/>
      <c r="R7" s="76" t="s">
        <v>162</v>
      </c>
      <c r="T7" s="175"/>
      <c r="U7" s="563">
        <f>SUM(淡路市折込部数+洲本市折込部数+南あわじ市折込部数)</f>
        <v>0</v>
      </c>
      <c r="V7" s="57"/>
      <c r="W7" s="934" t="s">
        <v>388</v>
      </c>
      <c r="X7" s="935"/>
      <c r="Z7" s="175"/>
      <c r="AA7" s="928"/>
      <c r="AB7" s="928"/>
      <c r="AC7" s="281"/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N8" s="175"/>
      <c r="O8" s="315"/>
      <c r="P8" s="946"/>
      <c r="Q8" s="947"/>
      <c r="R8" s="9" t="s">
        <v>163</v>
      </c>
      <c r="T8" s="175"/>
      <c r="U8" s="564">
        <f>提案表紙!I10</f>
        <v>0</v>
      </c>
      <c r="V8" s="102"/>
      <c r="W8" s="9"/>
      <c r="X8" s="11"/>
      <c r="Z8" s="175"/>
      <c r="AA8" s="929"/>
      <c r="AB8" s="929"/>
      <c r="AC8" s="294"/>
      <c r="AD8" s="294"/>
      <c r="AE8" s="296"/>
    </row>
    <row r="9" spans="1:31" ht="13.2" customHeight="1">
      <c r="E9"/>
      <c r="F9"/>
      <c r="K9"/>
      <c r="L9"/>
      <c r="Q9"/>
      <c r="R9"/>
      <c r="W9"/>
      <c r="X9"/>
      <c r="AC9"/>
      <c r="AD9"/>
    </row>
    <row r="10" spans="1:31" ht="16.2" customHeight="1">
      <c r="A10" s="166">
        <v>1</v>
      </c>
      <c r="B10" s="167">
        <v>1</v>
      </c>
      <c r="C10" s="930" t="s">
        <v>332</v>
      </c>
      <c r="D10" s="931"/>
      <c r="E10" s="931"/>
      <c r="F10" s="932"/>
      <c r="G10" s="166">
        <v>1</v>
      </c>
      <c r="H10" s="167">
        <v>2</v>
      </c>
      <c r="I10" s="930" t="s">
        <v>333</v>
      </c>
      <c r="J10" s="931"/>
      <c r="K10" s="931"/>
      <c r="L10" s="932"/>
      <c r="M10" s="166">
        <v>1</v>
      </c>
      <c r="N10" s="167">
        <v>3</v>
      </c>
      <c r="O10" s="930" t="s">
        <v>334</v>
      </c>
      <c r="P10" s="931"/>
      <c r="Q10" s="931"/>
      <c r="R10" s="932"/>
      <c r="S10" s="166">
        <v>1</v>
      </c>
      <c r="T10" s="167">
        <v>4</v>
      </c>
      <c r="U10" s="930" t="s">
        <v>335</v>
      </c>
      <c r="V10" s="931"/>
      <c r="W10" s="931"/>
      <c r="X10" s="932"/>
      <c r="Y10" s="166">
        <v>1</v>
      </c>
      <c r="Z10" s="167">
        <v>5</v>
      </c>
      <c r="AA10" s="930" t="s">
        <v>336</v>
      </c>
      <c r="AB10" s="931"/>
      <c r="AC10" s="931"/>
      <c r="AD10" s="932"/>
      <c r="AE10" s="666" t="s">
        <v>330</v>
      </c>
    </row>
    <row r="11" spans="1:31" ht="16.2" customHeight="1">
      <c r="C11" s="17" t="s">
        <v>71</v>
      </c>
      <c r="D11" s="31" t="s">
        <v>328</v>
      </c>
      <c r="E11" s="32" t="s">
        <v>329</v>
      </c>
      <c r="F11" s="33" t="s">
        <v>72</v>
      </c>
      <c r="H11" s="167">
        <v>0</v>
      </c>
      <c r="I11" s="17" t="s">
        <v>71</v>
      </c>
      <c r="J11" s="31" t="s">
        <v>328</v>
      </c>
      <c r="K11" s="32" t="s">
        <v>329</v>
      </c>
      <c r="L11" s="33" t="s">
        <v>72</v>
      </c>
      <c r="O11" s="17" t="s">
        <v>71</v>
      </c>
      <c r="P11" s="31" t="s">
        <v>328</v>
      </c>
      <c r="Q11" s="32" t="s">
        <v>329</v>
      </c>
      <c r="R11" s="33" t="s">
        <v>72</v>
      </c>
      <c r="U11" s="17" t="s">
        <v>71</v>
      </c>
      <c r="V11" s="31" t="s">
        <v>328</v>
      </c>
      <c r="W11" s="32" t="s">
        <v>329</v>
      </c>
      <c r="X11" s="33" t="s">
        <v>72</v>
      </c>
      <c r="AA11" s="17" t="s">
        <v>71</v>
      </c>
      <c r="AB11" s="31" t="s">
        <v>328</v>
      </c>
      <c r="AC11" s="32" t="s">
        <v>329</v>
      </c>
      <c r="AD11" s="33" t="s">
        <v>72</v>
      </c>
      <c r="AE11" s="34" t="s">
        <v>331</v>
      </c>
    </row>
    <row r="12" spans="1:31" ht="16.2" customHeight="1">
      <c r="A12" s="166">
        <v>2</v>
      </c>
      <c r="B12" s="167">
        <v>18</v>
      </c>
      <c r="C12" s="71" t="s">
        <v>260</v>
      </c>
      <c r="G12" s="166">
        <v>2</v>
      </c>
      <c r="H12" s="167">
        <v>18</v>
      </c>
      <c r="M12" s="166">
        <v>2</v>
      </c>
      <c r="N12" s="167">
        <v>18</v>
      </c>
      <c r="R12"/>
      <c r="S12" s="166">
        <v>2</v>
      </c>
      <c r="T12" s="167">
        <v>18</v>
      </c>
      <c r="U12" s="73"/>
      <c r="V12" s="73"/>
      <c r="X12"/>
      <c r="Y12" s="166">
        <v>2</v>
      </c>
      <c r="Z12" s="167">
        <v>18</v>
      </c>
      <c r="AB12" s="15"/>
      <c r="AC12"/>
      <c r="AD12"/>
    </row>
    <row r="13" spans="1:31" ht="16.2" customHeight="1">
      <c r="A13" s="166">
        <v>3</v>
      </c>
      <c r="B13" s="167">
        <v>11801</v>
      </c>
      <c r="C13" s="19" t="s">
        <v>41</v>
      </c>
      <c r="D13" s="4">
        <v>950</v>
      </c>
      <c r="E13" s="621"/>
      <c r="F13" s="202"/>
      <c r="G13" s="166">
        <v>3</v>
      </c>
      <c r="I13" s="19"/>
      <c r="J13" s="778"/>
      <c r="K13" s="621"/>
      <c r="L13" s="202"/>
      <c r="M13" s="295">
        <v>3</v>
      </c>
      <c r="N13" s="328"/>
      <c r="O13" s="669"/>
      <c r="P13" s="339"/>
      <c r="Q13" s="239"/>
      <c r="R13" s="250"/>
      <c r="S13" s="166">
        <v>3</v>
      </c>
      <c r="T13" s="167">
        <v>41802</v>
      </c>
      <c r="U13" s="23" t="s">
        <v>377</v>
      </c>
      <c r="V13" s="8">
        <v>1200</v>
      </c>
      <c r="W13" s="621"/>
      <c r="X13" s="253"/>
      <c r="Y13" s="295">
        <v>3</v>
      </c>
      <c r="Z13" s="328"/>
      <c r="AA13" s="340"/>
      <c r="AB13" s="339"/>
      <c r="AC13" s="239"/>
      <c r="AD13" s="250"/>
      <c r="AE13" s="308"/>
    </row>
    <row r="14" spans="1:31" ht="16.2" customHeight="1">
      <c r="A14" s="166">
        <v>3</v>
      </c>
      <c r="B14" s="167">
        <v>11802</v>
      </c>
      <c r="C14" s="20" t="s">
        <v>971</v>
      </c>
      <c r="D14" s="3">
        <v>1850</v>
      </c>
      <c r="E14" s="609"/>
      <c r="F14" s="214"/>
      <c r="G14" s="166">
        <v>3</v>
      </c>
      <c r="I14" s="20"/>
      <c r="J14" s="229"/>
      <c r="K14" s="609"/>
      <c r="L14" s="258"/>
      <c r="M14" s="295">
        <v>3</v>
      </c>
      <c r="N14" s="328"/>
      <c r="O14" s="439"/>
      <c r="P14" s="223"/>
      <c r="Q14" s="224"/>
      <c r="R14" s="251"/>
      <c r="S14" s="166">
        <v>3</v>
      </c>
      <c r="T14" s="167">
        <v>41803</v>
      </c>
      <c r="U14" s="20" t="s">
        <v>1192</v>
      </c>
      <c r="V14" s="3">
        <v>1150</v>
      </c>
      <c r="W14" s="609"/>
      <c r="X14" s="214"/>
      <c r="Y14" s="295">
        <v>3</v>
      </c>
      <c r="Z14" s="328"/>
      <c r="AA14" s="316"/>
      <c r="AB14" s="223"/>
      <c r="AC14" s="224"/>
      <c r="AD14" s="251"/>
      <c r="AE14" s="309"/>
    </row>
    <row r="15" spans="1:31" ht="16.2" customHeight="1">
      <c r="A15" s="166">
        <v>3</v>
      </c>
      <c r="B15" s="167">
        <v>11803</v>
      </c>
      <c r="C15" s="20" t="s">
        <v>42</v>
      </c>
      <c r="D15" s="3">
        <v>2150</v>
      </c>
      <c r="E15" s="609"/>
      <c r="F15" s="214"/>
      <c r="G15" s="166">
        <v>3</v>
      </c>
      <c r="I15" s="439"/>
      <c r="J15" s="223"/>
      <c r="K15" s="224"/>
      <c r="L15" s="258"/>
      <c r="M15" s="295">
        <v>3</v>
      </c>
      <c r="N15" s="328"/>
      <c r="O15" s="439"/>
      <c r="P15" s="223"/>
      <c r="Q15" s="224"/>
      <c r="R15" s="251"/>
      <c r="S15" s="166">
        <v>3</v>
      </c>
      <c r="T15" s="167">
        <v>41806</v>
      </c>
      <c r="U15" s="20" t="s">
        <v>484</v>
      </c>
      <c r="V15" s="3">
        <v>500</v>
      </c>
      <c r="W15" s="609"/>
      <c r="X15" s="214"/>
      <c r="Y15" s="295">
        <v>3</v>
      </c>
      <c r="Z15" s="328"/>
      <c r="AA15" s="316"/>
      <c r="AB15" s="223"/>
      <c r="AC15" s="224"/>
      <c r="AD15" s="251"/>
      <c r="AE15" s="309"/>
    </row>
    <row r="16" spans="1:31" ht="16.2" customHeight="1">
      <c r="A16" s="166">
        <v>3</v>
      </c>
      <c r="B16" s="167">
        <v>11804</v>
      </c>
      <c r="C16" s="20" t="s">
        <v>43</v>
      </c>
      <c r="D16" s="3">
        <v>1450</v>
      </c>
      <c r="E16" s="609"/>
      <c r="F16" s="214"/>
      <c r="G16" s="166">
        <v>3</v>
      </c>
      <c r="I16" s="439"/>
      <c r="J16" s="223"/>
      <c r="K16" s="224"/>
      <c r="L16" s="258"/>
      <c r="M16" s="295">
        <v>3</v>
      </c>
      <c r="N16" s="328"/>
      <c r="O16" s="439"/>
      <c r="P16" s="223"/>
      <c r="Q16" s="224"/>
      <c r="R16" s="251"/>
      <c r="S16" s="166">
        <v>3</v>
      </c>
      <c r="U16" s="20"/>
      <c r="V16" s="3"/>
      <c r="W16" s="609"/>
      <c r="X16" s="249"/>
      <c r="Y16" s="295">
        <v>3</v>
      </c>
      <c r="Z16" s="328"/>
      <c r="AA16" s="316"/>
      <c r="AB16" s="223"/>
      <c r="AC16" s="224"/>
      <c r="AD16" s="251"/>
      <c r="AE16" s="309"/>
    </row>
    <row r="17" spans="1:31" ht="16.2" customHeight="1">
      <c r="A17" s="166">
        <v>3</v>
      </c>
      <c r="B17" s="167">
        <v>11807</v>
      </c>
      <c r="C17" s="20" t="s">
        <v>45</v>
      </c>
      <c r="D17" s="3">
        <v>550</v>
      </c>
      <c r="E17" s="609"/>
      <c r="F17" s="214"/>
      <c r="G17" s="166">
        <v>3</v>
      </c>
      <c r="I17" s="439"/>
      <c r="J17" s="223"/>
      <c r="K17" s="224"/>
      <c r="L17" s="258"/>
      <c r="M17" s="295">
        <v>3</v>
      </c>
      <c r="N17" s="328"/>
      <c r="O17" s="439"/>
      <c r="P17" s="223"/>
      <c r="Q17" s="224"/>
      <c r="R17" s="251"/>
      <c r="S17" s="166">
        <v>3</v>
      </c>
      <c r="U17" s="20"/>
      <c r="V17" s="676"/>
      <c r="W17" s="609"/>
      <c r="X17" s="214"/>
      <c r="Y17" s="295">
        <v>3</v>
      </c>
      <c r="Z17" s="328"/>
      <c r="AA17" s="316"/>
      <c r="AB17" s="223"/>
      <c r="AC17" s="224"/>
      <c r="AD17" s="251"/>
      <c r="AE17" s="309"/>
    </row>
    <row r="18" spans="1:31" ht="16.2" customHeight="1">
      <c r="A18" s="166">
        <v>3</v>
      </c>
      <c r="B18" s="167">
        <v>11808</v>
      </c>
      <c r="C18" s="20" t="s">
        <v>46</v>
      </c>
      <c r="D18" s="3">
        <v>700</v>
      </c>
      <c r="E18" s="609"/>
      <c r="F18" s="214"/>
      <c r="G18" s="166">
        <v>3</v>
      </c>
      <c r="I18" s="439"/>
      <c r="J18" s="223"/>
      <c r="K18" s="224"/>
      <c r="L18" s="258"/>
      <c r="M18" s="295">
        <v>3</v>
      </c>
      <c r="N18" s="328"/>
      <c r="O18" s="439"/>
      <c r="P18" s="223"/>
      <c r="Q18" s="224"/>
      <c r="R18" s="251"/>
      <c r="S18" s="166">
        <v>3</v>
      </c>
      <c r="U18" s="439"/>
      <c r="V18" s="223"/>
      <c r="W18" s="609"/>
      <c r="X18" s="214"/>
      <c r="Y18" s="295">
        <v>3</v>
      </c>
      <c r="Z18" s="328"/>
      <c r="AA18" s="316"/>
      <c r="AB18" s="223"/>
      <c r="AC18" s="224"/>
      <c r="AD18" s="251"/>
      <c r="AE18" s="309"/>
    </row>
    <row r="19" spans="1:31" ht="16.2" customHeight="1">
      <c r="A19" s="166">
        <v>3</v>
      </c>
      <c r="C19" s="20"/>
      <c r="D19" s="3"/>
      <c r="E19" s="609"/>
      <c r="F19" s="214"/>
      <c r="G19" s="166">
        <v>3</v>
      </c>
      <c r="I19" s="439"/>
      <c r="J19" s="223"/>
      <c r="K19" s="224"/>
      <c r="L19" s="258"/>
      <c r="M19" s="295">
        <v>3</v>
      </c>
      <c r="N19" s="328"/>
      <c r="O19" s="439"/>
      <c r="P19" s="223"/>
      <c r="Q19" s="224"/>
      <c r="R19" s="251"/>
      <c r="S19" s="166">
        <v>3</v>
      </c>
      <c r="U19" s="439"/>
      <c r="V19" s="223"/>
      <c r="W19" s="609"/>
      <c r="X19" s="214"/>
      <c r="Y19" s="295">
        <v>3</v>
      </c>
      <c r="Z19" s="328"/>
      <c r="AA19" s="316"/>
      <c r="AB19" s="223"/>
      <c r="AC19" s="224"/>
      <c r="AD19" s="251"/>
      <c r="AE19" s="309"/>
    </row>
    <row r="20" spans="1:31" ht="16.2" customHeight="1" thickBot="1">
      <c r="A20" s="166">
        <v>3</v>
      </c>
      <c r="C20" s="439"/>
      <c r="D20" s="223"/>
      <c r="E20" s="609"/>
      <c r="F20" s="214"/>
      <c r="G20" s="166">
        <v>3</v>
      </c>
      <c r="I20" s="439"/>
      <c r="J20" s="223"/>
      <c r="K20" s="224"/>
      <c r="L20" s="258"/>
      <c r="M20" s="295">
        <v>3</v>
      </c>
      <c r="N20" s="328"/>
      <c r="O20" s="439"/>
      <c r="P20" s="223"/>
      <c r="Q20" s="224"/>
      <c r="R20" s="251"/>
      <c r="S20" s="166">
        <v>3</v>
      </c>
      <c r="U20" s="439"/>
      <c r="V20" s="223"/>
      <c r="W20" s="609"/>
      <c r="X20" s="214"/>
      <c r="Y20" s="295">
        <v>3</v>
      </c>
      <c r="Z20" s="328"/>
      <c r="AA20" s="316"/>
      <c r="AB20" s="223"/>
      <c r="AC20" s="224"/>
      <c r="AD20" s="251"/>
      <c r="AE20" s="309"/>
    </row>
    <row r="21" spans="1:31" ht="16.2" customHeight="1" thickTop="1">
      <c r="A21" s="166">
        <v>4</v>
      </c>
      <c r="C21" s="40" t="s">
        <v>376</v>
      </c>
      <c r="D21" s="46">
        <f>SUM(D13:D20)</f>
        <v>7650</v>
      </c>
      <c r="E21" s="54"/>
      <c r="F21" s="79">
        <f>SUM(F13:F20)</f>
        <v>0</v>
      </c>
      <c r="G21" s="166">
        <v>4</v>
      </c>
      <c r="I21" s="40" t="s">
        <v>378</v>
      </c>
      <c r="J21" s="46">
        <f>SUM(J13:J20)</f>
        <v>0</v>
      </c>
      <c r="K21" s="54"/>
      <c r="L21" s="103">
        <f>SUM(L13:L20)</f>
        <v>0</v>
      </c>
      <c r="M21" s="166">
        <v>4</v>
      </c>
      <c r="O21" s="40" t="s">
        <v>378</v>
      </c>
      <c r="P21" s="46"/>
      <c r="Q21" s="54"/>
      <c r="R21" s="43"/>
      <c r="S21" s="166">
        <v>4</v>
      </c>
      <c r="U21" s="40" t="s">
        <v>378</v>
      </c>
      <c r="V21" s="46">
        <f>SUM(V13:V20)</f>
        <v>2850</v>
      </c>
      <c r="W21" s="54"/>
      <c r="X21" s="79">
        <f>SUM(X13:X20)</f>
        <v>0</v>
      </c>
      <c r="Y21" s="166">
        <v>4</v>
      </c>
      <c r="AA21" s="40" t="s">
        <v>378</v>
      </c>
      <c r="AB21" s="46"/>
      <c r="AC21" s="54"/>
      <c r="AD21" s="43"/>
      <c r="AE21" s="49">
        <f>+V21+D21+J21</f>
        <v>10500</v>
      </c>
    </row>
    <row r="22" spans="1:31" ht="16.2" customHeight="1">
      <c r="C22" s="356"/>
      <c r="D22" s="327"/>
      <c r="E22" s="611"/>
      <c r="F22" s="376"/>
      <c r="G22" s="295"/>
      <c r="H22" s="328"/>
      <c r="I22" s="355"/>
      <c r="J22" s="327"/>
      <c r="K22" s="611"/>
      <c r="L22" s="376"/>
      <c r="M22" s="295"/>
      <c r="N22" s="328"/>
      <c r="O22" s="356"/>
      <c r="P22" s="327"/>
      <c r="Q22" s="611"/>
      <c r="R22" s="376"/>
      <c r="S22" s="295"/>
      <c r="T22" s="328"/>
      <c r="U22" s="355"/>
      <c r="V22" s="327"/>
      <c r="W22" s="611"/>
      <c r="X22" s="376"/>
      <c r="Y22" s="295"/>
      <c r="Z22" s="328"/>
      <c r="AA22" s="356"/>
      <c r="AB22" s="327"/>
      <c r="AC22" s="612"/>
      <c r="AD22" s="110" t="s">
        <v>155</v>
      </c>
      <c r="AE22" s="106">
        <f>SUM(Ｋ淡路市折込部数+A淡路市折込部数+R21+Ｙ淡路市折込部数+AD21)</f>
        <v>0</v>
      </c>
    </row>
    <row r="23" spans="1:31" ht="16.2" customHeight="1">
      <c r="A23" s="166">
        <v>2</v>
      </c>
      <c r="B23" s="167">
        <v>18</v>
      </c>
      <c r="C23" s="71" t="s">
        <v>196</v>
      </c>
      <c r="D23" s="12"/>
      <c r="E23" s="613"/>
      <c r="F23" s="360"/>
      <c r="G23" s="295">
        <v>2</v>
      </c>
      <c r="H23" s="328">
        <v>18</v>
      </c>
      <c r="I23" s="357"/>
      <c r="J23" s="331"/>
      <c r="K23" s="608"/>
      <c r="L23" s="360"/>
      <c r="M23" s="295">
        <v>2</v>
      </c>
      <c r="N23" s="328">
        <v>18</v>
      </c>
      <c r="O23" s="357"/>
      <c r="P23" s="331"/>
      <c r="Q23" s="608"/>
      <c r="R23" s="360"/>
      <c r="S23" s="295">
        <v>2</v>
      </c>
      <c r="T23" s="328">
        <v>18</v>
      </c>
      <c r="U23" s="357"/>
      <c r="V23" s="331"/>
      <c r="W23" s="608"/>
      <c r="X23" s="360"/>
      <c r="Y23" s="295">
        <v>2</v>
      </c>
      <c r="Z23" s="328">
        <v>18</v>
      </c>
      <c r="AA23" s="357"/>
      <c r="AB23" s="377"/>
      <c r="AC23" s="613"/>
      <c r="AD23" s="16"/>
      <c r="AE23" s="11"/>
    </row>
    <row r="24" spans="1:31" ht="16.2" customHeight="1">
      <c r="A24" s="166">
        <v>3</v>
      </c>
      <c r="B24" s="167">
        <v>11809</v>
      </c>
      <c r="C24" s="19" t="s">
        <v>1134</v>
      </c>
      <c r="D24" s="4">
        <v>4450</v>
      </c>
      <c r="E24" s="621"/>
      <c r="F24" s="253"/>
      <c r="G24" s="166">
        <v>3</v>
      </c>
      <c r="I24" s="19"/>
      <c r="J24" s="681"/>
      <c r="K24" s="621"/>
      <c r="L24" s="202"/>
      <c r="M24" s="166">
        <v>3</v>
      </c>
      <c r="O24" s="19"/>
      <c r="P24" s="681"/>
      <c r="Q24" s="621"/>
      <c r="R24" s="202"/>
      <c r="S24" s="166">
        <v>3</v>
      </c>
      <c r="T24" s="167">
        <v>41809</v>
      </c>
      <c r="U24" s="19" t="s">
        <v>380</v>
      </c>
      <c r="V24" s="4">
        <v>1750</v>
      </c>
      <c r="W24" s="621"/>
      <c r="X24" s="253"/>
      <c r="Y24" s="166">
        <v>3</v>
      </c>
      <c r="AA24" s="19"/>
      <c r="AB24" s="681"/>
      <c r="AC24" s="621"/>
      <c r="AD24" s="202"/>
      <c r="AE24" s="308"/>
    </row>
    <row r="25" spans="1:31" ht="16.2" customHeight="1">
      <c r="A25" s="166">
        <v>3</v>
      </c>
      <c r="B25" s="167">
        <v>11811</v>
      </c>
      <c r="C25" s="700" t="s">
        <v>1135</v>
      </c>
      <c r="D25" s="3">
        <v>2250</v>
      </c>
      <c r="E25" s="609"/>
      <c r="F25" s="214"/>
      <c r="G25" s="166">
        <v>3</v>
      </c>
      <c r="I25" s="439"/>
      <c r="J25" s="347"/>
      <c r="K25" s="224"/>
      <c r="L25" s="214"/>
      <c r="M25" s="295">
        <v>3</v>
      </c>
      <c r="N25" s="328"/>
      <c r="O25" s="439"/>
      <c r="P25" s="223"/>
      <c r="Q25" s="224"/>
      <c r="R25" s="214"/>
      <c r="S25" s="166">
        <v>3</v>
      </c>
      <c r="T25" s="167">
        <v>41805</v>
      </c>
      <c r="U25" s="20" t="s">
        <v>375</v>
      </c>
      <c r="V25" s="3">
        <v>500</v>
      </c>
      <c r="W25" s="609"/>
      <c r="X25" s="214"/>
      <c r="Y25" s="166">
        <v>3</v>
      </c>
      <c r="AA25" s="439"/>
      <c r="AB25" s="213"/>
      <c r="AC25" s="224"/>
      <c r="AD25" s="237"/>
      <c r="AE25" s="309"/>
    </row>
    <row r="26" spans="1:31" ht="16.2" customHeight="1" thickBot="1">
      <c r="A26" s="166">
        <v>3</v>
      </c>
      <c r="B26" s="167">
        <v>11805</v>
      </c>
      <c r="C26" s="20" t="s">
        <v>44</v>
      </c>
      <c r="D26" s="3">
        <v>1650</v>
      </c>
      <c r="E26" s="609"/>
      <c r="F26" s="249"/>
      <c r="G26" s="166">
        <v>3</v>
      </c>
      <c r="I26" s="439"/>
      <c r="J26" s="223"/>
      <c r="K26" s="224"/>
      <c r="L26" s="214"/>
      <c r="M26" s="295">
        <v>3</v>
      </c>
      <c r="N26" s="328"/>
      <c r="O26" s="439"/>
      <c r="P26" s="223"/>
      <c r="Q26" s="224"/>
      <c r="R26" s="214"/>
      <c r="S26" s="166">
        <v>3</v>
      </c>
      <c r="U26" s="439"/>
      <c r="V26" s="223"/>
      <c r="W26" s="224"/>
      <c r="X26" s="249"/>
      <c r="Y26" s="166">
        <v>3</v>
      </c>
      <c r="AA26" s="439"/>
      <c r="AB26" s="354"/>
      <c r="AC26" s="224"/>
      <c r="AD26" s="273"/>
      <c r="AE26" s="309"/>
    </row>
    <row r="27" spans="1:31" ht="16.2" customHeight="1" thickTop="1">
      <c r="A27" s="166">
        <v>4</v>
      </c>
      <c r="C27" s="40" t="s">
        <v>379</v>
      </c>
      <c r="D27" s="46">
        <f>SUM(D24:D26)</f>
        <v>8350</v>
      </c>
      <c r="E27" s="54"/>
      <c r="F27" s="79">
        <f>SUM(F24:F26)</f>
        <v>0</v>
      </c>
      <c r="G27" s="166">
        <v>4</v>
      </c>
      <c r="I27" s="40" t="s">
        <v>379</v>
      </c>
      <c r="J27" s="46">
        <f>SUM(J24:J26)</f>
        <v>0</v>
      </c>
      <c r="K27" s="54"/>
      <c r="L27" s="79">
        <f>SUM(L24:L26)</f>
        <v>0</v>
      </c>
      <c r="M27" s="166">
        <v>4</v>
      </c>
      <c r="O27" s="40" t="s">
        <v>379</v>
      </c>
      <c r="P27" s="46">
        <f>SUM(P24:P26)</f>
        <v>0</v>
      </c>
      <c r="Q27" s="54"/>
      <c r="R27" s="79">
        <f>SUM(R24:R26)</f>
        <v>0</v>
      </c>
      <c r="S27" s="166">
        <v>4</v>
      </c>
      <c r="U27" s="40" t="s">
        <v>379</v>
      </c>
      <c r="V27" s="46">
        <f>SUM(V24:V26)</f>
        <v>2250</v>
      </c>
      <c r="W27" s="54"/>
      <c r="X27" s="79">
        <f>SUM(X24:X26)</f>
        <v>0</v>
      </c>
      <c r="Y27" s="166">
        <v>4</v>
      </c>
      <c r="AA27" s="40" t="s">
        <v>379</v>
      </c>
      <c r="AB27" s="46">
        <f>SUM(AB24:AB26)</f>
        <v>0</v>
      </c>
      <c r="AC27" s="54"/>
      <c r="AD27" s="79">
        <f>SUM(AD24:AD26)</f>
        <v>0</v>
      </c>
      <c r="AE27" s="49">
        <f>+AB27+V27+P27+J27+D27</f>
        <v>10600</v>
      </c>
    </row>
    <row r="28" spans="1:31" ht="16.2" customHeight="1">
      <c r="C28" s="356"/>
      <c r="D28" s="327"/>
      <c r="E28" s="611"/>
      <c r="F28" s="376"/>
      <c r="G28" s="295"/>
      <c r="H28" s="328"/>
      <c r="I28" s="281"/>
      <c r="J28" s="281"/>
      <c r="K28" s="611"/>
      <c r="L28" s="281"/>
      <c r="M28" s="295"/>
      <c r="N28" s="328"/>
      <c r="O28" s="356"/>
      <c r="P28" s="327"/>
      <c r="Q28" s="611"/>
      <c r="R28" s="376"/>
      <c r="S28" s="295"/>
      <c r="T28" s="328"/>
      <c r="U28" s="355"/>
      <c r="V28" s="327"/>
      <c r="W28" s="611"/>
      <c r="X28" s="376"/>
      <c r="Y28" s="295"/>
      <c r="Z28" s="328"/>
      <c r="AA28" s="356"/>
      <c r="AB28" s="327"/>
      <c r="AC28" s="612"/>
      <c r="AD28" s="110" t="s">
        <v>154</v>
      </c>
      <c r="AE28" s="106">
        <f>SUM(Ｋ洲本市折込部数+A洲本市折込部数+Ｍ洲本市折込部数+Ｙ洲本市折込部数+Ｓ洲本市折込部数)</f>
        <v>0</v>
      </c>
    </row>
    <row r="29" spans="1:31" ht="16.2" customHeight="1">
      <c r="A29" s="166">
        <v>2</v>
      </c>
      <c r="B29" s="167">
        <v>18</v>
      </c>
      <c r="C29" s="71" t="s">
        <v>269</v>
      </c>
      <c r="D29" s="12"/>
      <c r="E29" s="613"/>
      <c r="F29" s="360"/>
      <c r="G29" s="295">
        <v>2</v>
      </c>
      <c r="H29" s="328">
        <v>18</v>
      </c>
      <c r="I29" s="357"/>
      <c r="J29" s="331"/>
      <c r="K29" s="608"/>
      <c r="L29" s="360"/>
      <c r="M29" s="295">
        <v>2</v>
      </c>
      <c r="N29" s="328">
        <v>18</v>
      </c>
      <c r="O29" s="357"/>
      <c r="P29" s="331"/>
      <c r="Q29" s="608"/>
      <c r="R29" s="360"/>
      <c r="S29" s="295">
        <v>2</v>
      </c>
      <c r="T29" s="328">
        <v>18</v>
      </c>
      <c r="U29" s="357"/>
      <c r="V29" s="331"/>
      <c r="W29" s="608"/>
      <c r="X29" s="360"/>
      <c r="Y29" s="295">
        <v>2</v>
      </c>
      <c r="Z29" s="328">
        <v>18</v>
      </c>
      <c r="AA29" s="357"/>
      <c r="AB29" s="331"/>
      <c r="AC29" s="613"/>
      <c r="AD29" s="16"/>
      <c r="AE29" s="11"/>
    </row>
    <row r="30" spans="1:31" ht="16.2" customHeight="1">
      <c r="A30" s="166">
        <v>3</v>
      </c>
      <c r="B30" s="167">
        <v>11814</v>
      </c>
      <c r="C30" s="115" t="s">
        <v>1109</v>
      </c>
      <c r="D30" s="3">
        <v>3100</v>
      </c>
      <c r="E30" s="621"/>
      <c r="F30" s="253"/>
      <c r="G30" s="166">
        <v>3</v>
      </c>
      <c r="I30" s="19"/>
      <c r="J30" s="676"/>
      <c r="K30" s="621"/>
      <c r="L30" s="253"/>
      <c r="M30" s="166">
        <v>3</v>
      </c>
      <c r="O30" s="19"/>
      <c r="P30" s="681"/>
      <c r="Q30" s="621"/>
      <c r="R30" s="202"/>
      <c r="S30" s="166">
        <v>3</v>
      </c>
      <c r="T30" s="167">
        <v>41812</v>
      </c>
      <c r="U30" s="19" t="s">
        <v>1077</v>
      </c>
      <c r="V30" s="4">
        <v>1700</v>
      </c>
      <c r="W30" s="621"/>
      <c r="X30" s="253"/>
      <c r="Y30" s="166">
        <v>3</v>
      </c>
      <c r="AA30" s="340"/>
      <c r="AB30" s="339"/>
      <c r="AC30" s="239"/>
      <c r="AD30" s="204"/>
      <c r="AE30" s="308"/>
    </row>
    <row r="31" spans="1:31" ht="16.2" customHeight="1">
      <c r="A31" s="166">
        <v>3</v>
      </c>
      <c r="B31" s="167">
        <v>11815</v>
      </c>
      <c r="C31" s="20" t="s">
        <v>47</v>
      </c>
      <c r="D31" s="3">
        <v>700</v>
      </c>
      <c r="E31" s="609"/>
      <c r="F31" s="214"/>
      <c r="G31" s="166">
        <v>3</v>
      </c>
      <c r="I31" s="20"/>
      <c r="J31" s="2"/>
      <c r="K31" s="609"/>
      <c r="L31" s="214"/>
      <c r="M31" s="166">
        <v>3</v>
      </c>
      <c r="O31" s="20"/>
      <c r="P31" s="676"/>
      <c r="Q31" s="609"/>
      <c r="R31" s="214"/>
      <c r="S31" s="166">
        <v>3</v>
      </c>
      <c r="T31" s="167">
        <v>41813</v>
      </c>
      <c r="U31" s="20" t="s">
        <v>1165</v>
      </c>
      <c r="V31" s="3">
        <v>1300</v>
      </c>
      <c r="W31" s="609"/>
      <c r="X31" s="214"/>
      <c r="Y31" s="166">
        <v>3</v>
      </c>
      <c r="AA31" s="316"/>
      <c r="AB31" s="223"/>
      <c r="AC31" s="224"/>
      <c r="AD31" s="206"/>
      <c r="AE31" s="309"/>
    </row>
    <row r="32" spans="1:31" ht="16.2" customHeight="1">
      <c r="A32" s="166">
        <v>3</v>
      </c>
      <c r="B32" s="167">
        <v>11816</v>
      </c>
      <c r="C32" s="20" t="s">
        <v>1045</v>
      </c>
      <c r="D32" s="3">
        <v>1700</v>
      </c>
      <c r="E32" s="609"/>
      <c r="F32" s="214"/>
      <c r="G32" s="166">
        <v>3</v>
      </c>
      <c r="I32" s="316"/>
      <c r="J32" s="224"/>
      <c r="K32" s="609"/>
      <c r="L32" s="249"/>
      <c r="M32" s="166">
        <v>3</v>
      </c>
      <c r="O32" s="439"/>
      <c r="P32" s="223"/>
      <c r="Q32" s="224"/>
      <c r="R32" s="214"/>
      <c r="S32" s="295">
        <v>3</v>
      </c>
      <c r="T32" s="328"/>
      <c r="U32" s="439"/>
      <c r="V32" s="223"/>
      <c r="W32" s="224"/>
      <c r="X32" s="249"/>
      <c r="Y32" s="295">
        <v>3</v>
      </c>
      <c r="Z32" s="328"/>
      <c r="AA32" s="316"/>
      <c r="AB32" s="223"/>
      <c r="AC32" s="224"/>
      <c r="AD32" s="206"/>
      <c r="AE32" s="309"/>
    </row>
    <row r="33" spans="1:31" ht="16.2" customHeight="1">
      <c r="A33" s="166">
        <v>3</v>
      </c>
      <c r="B33" s="167">
        <v>11817</v>
      </c>
      <c r="C33" s="20" t="s">
        <v>49</v>
      </c>
      <c r="D33" s="3">
        <v>100</v>
      </c>
      <c r="E33" s="609"/>
      <c r="F33" s="214"/>
      <c r="G33" s="166">
        <v>3</v>
      </c>
      <c r="I33" s="439"/>
      <c r="J33" s="213"/>
      <c r="K33" s="224"/>
      <c r="L33" s="214"/>
      <c r="M33" s="166">
        <v>3</v>
      </c>
      <c r="O33" s="439"/>
      <c r="P33" s="223"/>
      <c r="Q33" s="224"/>
      <c r="R33" s="214"/>
      <c r="S33" s="295">
        <v>3</v>
      </c>
      <c r="T33" s="328"/>
      <c r="U33" s="439"/>
      <c r="V33" s="223"/>
      <c r="W33" s="224"/>
      <c r="X33" s="214"/>
      <c r="Y33" s="295">
        <v>3</v>
      </c>
      <c r="Z33" s="328"/>
      <c r="AA33" s="316"/>
      <c r="AB33" s="223"/>
      <c r="AC33" s="224"/>
      <c r="AD33" s="206"/>
      <c r="AE33" s="309"/>
    </row>
    <row r="34" spans="1:31" ht="16.2" customHeight="1">
      <c r="A34" s="166">
        <v>3</v>
      </c>
      <c r="B34" s="167">
        <v>11819</v>
      </c>
      <c r="C34" s="20" t="s">
        <v>1044</v>
      </c>
      <c r="D34" s="3">
        <v>2100</v>
      </c>
      <c r="E34" s="609"/>
      <c r="F34" s="214"/>
      <c r="G34" s="295">
        <v>3</v>
      </c>
      <c r="H34" s="328"/>
      <c r="I34" s="439"/>
      <c r="J34" s="213"/>
      <c r="K34" s="224"/>
      <c r="L34" s="214"/>
      <c r="M34" s="295">
        <v>3</v>
      </c>
      <c r="N34" s="328"/>
      <c r="O34" s="439"/>
      <c r="P34" s="223"/>
      <c r="Q34" s="224"/>
      <c r="R34" s="214"/>
      <c r="S34" s="295">
        <v>3</v>
      </c>
      <c r="T34" s="328"/>
      <c r="U34" s="439"/>
      <c r="V34" s="223"/>
      <c r="W34" s="224"/>
      <c r="X34" s="214"/>
      <c r="Y34" s="295">
        <v>3</v>
      </c>
      <c r="Z34" s="328"/>
      <c r="AA34" s="316"/>
      <c r="AB34" s="223"/>
      <c r="AC34" s="224"/>
      <c r="AD34" s="206"/>
      <c r="AE34" s="309"/>
    </row>
    <row r="35" spans="1:31" ht="16.2" customHeight="1">
      <c r="A35" s="166">
        <v>3</v>
      </c>
      <c r="C35" s="20"/>
      <c r="D35" s="3"/>
      <c r="E35" s="609"/>
      <c r="F35" s="249"/>
      <c r="G35" s="295">
        <v>3</v>
      </c>
      <c r="H35" s="328"/>
      <c r="I35" s="439"/>
      <c r="J35" s="213"/>
      <c r="K35" s="224"/>
      <c r="L35" s="214"/>
      <c r="M35" s="295">
        <v>3</v>
      </c>
      <c r="N35" s="328"/>
      <c r="O35" s="439"/>
      <c r="P35" s="223"/>
      <c r="Q35" s="224"/>
      <c r="R35" s="214"/>
      <c r="S35" s="295">
        <v>3</v>
      </c>
      <c r="T35" s="328"/>
      <c r="U35" s="439"/>
      <c r="V35" s="223"/>
      <c r="W35" s="224"/>
      <c r="X35" s="214"/>
      <c r="Y35" s="295">
        <v>3</v>
      </c>
      <c r="Z35" s="328"/>
      <c r="AA35" s="316"/>
      <c r="AB35" s="223"/>
      <c r="AC35" s="224"/>
      <c r="AD35" s="206"/>
      <c r="AE35" s="309"/>
    </row>
    <row r="36" spans="1:31" ht="16.2" customHeight="1">
      <c r="A36" s="166">
        <v>3</v>
      </c>
      <c r="C36" s="20"/>
      <c r="D36" s="3"/>
      <c r="E36" s="609"/>
      <c r="F36" s="214"/>
      <c r="G36" s="295">
        <v>3</v>
      </c>
      <c r="H36" s="328"/>
      <c r="I36" s="439"/>
      <c r="J36" s="374"/>
      <c r="K36" s="224"/>
      <c r="L36" s="214"/>
      <c r="M36" s="295">
        <v>3</v>
      </c>
      <c r="N36" s="328"/>
      <c r="O36" s="439"/>
      <c r="P36" s="374"/>
      <c r="Q36" s="224"/>
      <c r="R36" s="214"/>
      <c r="S36" s="295">
        <v>3</v>
      </c>
      <c r="T36" s="328"/>
      <c r="U36" s="439"/>
      <c r="V36" s="374"/>
      <c r="W36" s="224"/>
      <c r="X36" s="214"/>
      <c r="Y36" s="295">
        <v>3</v>
      </c>
      <c r="Z36" s="328"/>
      <c r="AA36" s="316"/>
      <c r="AB36" s="374"/>
      <c r="AC36" s="224"/>
      <c r="AD36" s="206"/>
      <c r="AE36" s="312" t="s">
        <v>326</v>
      </c>
    </row>
    <row r="37" spans="1:31" ht="16.2" customHeight="1">
      <c r="A37" s="166">
        <v>3</v>
      </c>
      <c r="C37" s="20"/>
      <c r="D37" s="3"/>
      <c r="E37" s="609"/>
      <c r="F37" s="214"/>
      <c r="G37" s="295">
        <v>3</v>
      </c>
      <c r="H37" s="328"/>
      <c r="I37" s="439"/>
      <c r="J37" s="213"/>
      <c r="K37" s="224"/>
      <c r="L37" s="214"/>
      <c r="M37" s="295">
        <v>3</v>
      </c>
      <c r="N37" s="328"/>
      <c r="O37" s="439"/>
      <c r="P37" s="213"/>
      <c r="Q37" s="224"/>
      <c r="R37" s="214"/>
      <c r="S37" s="295">
        <v>3</v>
      </c>
      <c r="T37" s="328"/>
      <c r="U37" s="439"/>
      <c r="V37" s="213"/>
      <c r="W37" s="224"/>
      <c r="X37" s="214"/>
      <c r="Y37" s="295">
        <v>3</v>
      </c>
      <c r="Z37" s="328"/>
      <c r="AA37" s="352"/>
      <c r="AB37" s="213"/>
      <c r="AC37" s="224"/>
      <c r="AD37" s="206"/>
      <c r="AE37" s="309"/>
    </row>
    <row r="38" spans="1:31" ht="16.2" customHeight="1" thickBot="1">
      <c r="A38" s="166">
        <v>3</v>
      </c>
      <c r="C38" s="439"/>
      <c r="D38" s="3"/>
      <c r="E38" s="609"/>
      <c r="F38" s="214"/>
      <c r="G38" s="295">
        <v>3</v>
      </c>
      <c r="H38" s="328"/>
      <c r="I38" s="439"/>
      <c r="J38" s="213"/>
      <c r="K38" s="224"/>
      <c r="L38" s="214"/>
      <c r="M38" s="295">
        <v>3</v>
      </c>
      <c r="N38" s="328"/>
      <c r="O38" s="439"/>
      <c r="P38" s="213"/>
      <c r="Q38" s="224"/>
      <c r="R38" s="214"/>
      <c r="S38" s="295">
        <v>3</v>
      </c>
      <c r="T38" s="328"/>
      <c r="U38" s="439"/>
      <c r="V38" s="213"/>
      <c r="W38" s="224"/>
      <c r="X38" s="214"/>
      <c r="Y38" s="295">
        <v>3</v>
      </c>
      <c r="Z38" s="328"/>
      <c r="AA38" s="352"/>
      <c r="AB38" s="213"/>
      <c r="AC38" s="224"/>
      <c r="AD38" s="206"/>
      <c r="AE38" s="309"/>
    </row>
    <row r="39" spans="1:31" ht="16.2" customHeight="1" thickTop="1">
      <c r="A39" s="166">
        <v>4</v>
      </c>
      <c r="C39" s="40" t="s">
        <v>382</v>
      </c>
      <c r="D39" s="41">
        <f>SUM(D30:D38)</f>
        <v>7700</v>
      </c>
      <c r="E39" s="48"/>
      <c r="F39" s="79">
        <f>SUM(F30:F38)</f>
        <v>0</v>
      </c>
      <c r="G39" s="166">
        <v>4</v>
      </c>
      <c r="H39" s="168"/>
      <c r="I39" s="40" t="s">
        <v>231</v>
      </c>
      <c r="J39" s="41">
        <f>SUM(J30:J38)</f>
        <v>0</v>
      </c>
      <c r="K39" s="48"/>
      <c r="L39" s="79">
        <f>SUM(L30:L38)</f>
        <v>0</v>
      </c>
      <c r="M39" s="166">
        <v>4</v>
      </c>
      <c r="O39" s="40" t="s">
        <v>231</v>
      </c>
      <c r="P39" s="41">
        <f>SUM(P30:P38)</f>
        <v>0</v>
      </c>
      <c r="Q39" s="48"/>
      <c r="R39" s="79">
        <f>SUM(R30:R38)</f>
        <v>0</v>
      </c>
      <c r="S39" s="166">
        <v>4</v>
      </c>
      <c r="U39" s="40" t="s">
        <v>231</v>
      </c>
      <c r="V39" s="41">
        <f>SUM(V30:V38)</f>
        <v>3000</v>
      </c>
      <c r="W39" s="48"/>
      <c r="X39" s="79">
        <f>SUM(X30:X38)</f>
        <v>0</v>
      </c>
      <c r="Y39" s="166">
        <v>4</v>
      </c>
      <c r="AA39" s="40" t="s">
        <v>231</v>
      </c>
      <c r="AB39" s="44"/>
      <c r="AC39" s="48"/>
      <c r="AD39" s="114"/>
      <c r="AE39" s="49">
        <f>+V39+P39+J39+D39</f>
        <v>10700</v>
      </c>
    </row>
    <row r="40" spans="1:31" ht="16.2" customHeight="1">
      <c r="A40" s="166">
        <v>9</v>
      </c>
      <c r="C40" t="s">
        <v>990</v>
      </c>
      <c r="G40" s="166">
        <v>9</v>
      </c>
      <c r="L40"/>
      <c r="M40" s="166">
        <v>9</v>
      </c>
      <c r="O40" s="329"/>
      <c r="P40" s="14"/>
      <c r="Q40" s="345"/>
      <c r="R40" s="363"/>
      <c r="S40" s="295">
        <v>9</v>
      </c>
      <c r="T40" s="328"/>
      <c r="U40" s="329"/>
      <c r="V40" s="329"/>
      <c r="W40" s="345"/>
      <c r="X40" s="363"/>
      <c r="Y40" s="295">
        <v>9</v>
      </c>
      <c r="Z40" s="328"/>
      <c r="AA40" s="329"/>
      <c r="AB40" s="329"/>
      <c r="AC40" s="345"/>
      <c r="AD40" s="110" t="s">
        <v>154</v>
      </c>
      <c r="AE40" s="106">
        <f>SUM(Ｋ南あわじ市折込部数+Ａ南あわじ市折込部数+Ｍ南あわじ市折込部数+Ｙ南あわじ市折込部数+AD39)</f>
        <v>0</v>
      </c>
    </row>
    <row r="41" spans="1:31" ht="16.2" customHeight="1">
      <c r="C41" s="329"/>
      <c r="J41" s="329" t="s">
        <v>1236</v>
      </c>
      <c r="L41"/>
      <c r="Q41" s="345"/>
      <c r="R41" s="363"/>
      <c r="S41" s="295"/>
      <c r="T41" s="328"/>
      <c r="U41" s="329"/>
      <c r="V41" s="329"/>
      <c r="W41" s="345"/>
      <c r="X41" s="363"/>
      <c r="Y41" s="295"/>
      <c r="Z41" s="328"/>
      <c r="AA41" s="329"/>
      <c r="AB41" s="329"/>
      <c r="AC41" s="345"/>
      <c r="AD41" s="429"/>
      <c r="AE41" s="430"/>
    </row>
    <row r="42" spans="1:31" ht="16.2" customHeight="1">
      <c r="D42" s="329"/>
      <c r="E42" s="345"/>
      <c r="F42" s="363"/>
      <c r="G42" s="295"/>
      <c r="H42" s="328"/>
      <c r="I42" s="329"/>
      <c r="J42" s="329" t="s">
        <v>1264</v>
      </c>
      <c r="K42" s="345"/>
      <c r="L42" s="363"/>
      <c r="M42" s="295"/>
      <c r="N42" s="328"/>
      <c r="P42" s="329"/>
      <c r="Q42" s="345"/>
      <c r="R42" s="363"/>
      <c r="S42" s="295"/>
      <c r="T42" s="328"/>
      <c r="U42" s="329"/>
      <c r="V42" s="329"/>
      <c r="W42" s="345"/>
      <c r="X42" s="363"/>
      <c r="Y42" s="295"/>
      <c r="Z42" s="328"/>
      <c r="AA42" s="329"/>
      <c r="AB42" s="329"/>
      <c r="AC42" s="345"/>
      <c r="AD42" s="363"/>
      <c r="AE42" s="329"/>
    </row>
    <row r="43" spans="1:31" ht="16.2" customHeight="1">
      <c r="C43" s="329"/>
      <c r="D43" s="329"/>
      <c r="E43" s="345"/>
      <c r="F43" s="363"/>
      <c r="G43" s="295"/>
      <c r="H43" s="328"/>
      <c r="I43" s="329"/>
      <c r="J43" s="329" t="s">
        <v>1332</v>
      </c>
      <c r="K43" s="345"/>
      <c r="L43" s="363"/>
      <c r="M43" s="295"/>
      <c r="N43" s="328"/>
      <c r="O43" s="329"/>
      <c r="P43" s="329"/>
      <c r="Q43" s="345"/>
      <c r="R43" s="363"/>
      <c r="S43" s="295"/>
      <c r="T43" s="328"/>
      <c r="U43" s="329"/>
      <c r="V43" s="329"/>
      <c r="W43" s="345"/>
      <c r="X43" s="363"/>
      <c r="Y43" s="295"/>
      <c r="Z43" s="328"/>
      <c r="AA43" s="329"/>
      <c r="AB43" s="329"/>
      <c r="AC43" s="345"/>
      <c r="AD43" s="363"/>
      <c r="AE43" s="329"/>
    </row>
    <row r="44" spans="1:31" ht="16.2" customHeight="1">
      <c r="C44" s="329"/>
      <c r="D44" s="329"/>
      <c r="E44" s="345"/>
      <c r="F44" s="363"/>
      <c r="G44" s="295"/>
      <c r="H44" s="328"/>
      <c r="I44" s="329"/>
      <c r="J44" s="329"/>
      <c r="K44" s="345"/>
      <c r="L44" s="363"/>
      <c r="M44" s="295"/>
      <c r="N44" s="328"/>
      <c r="O44" s="329"/>
      <c r="P44" s="329"/>
      <c r="Q44" s="345"/>
      <c r="R44" s="363"/>
      <c r="S44" s="295"/>
      <c r="T44" s="328"/>
      <c r="U44" s="329"/>
      <c r="V44" s="329"/>
      <c r="W44" s="345"/>
      <c r="X44" s="363"/>
      <c r="Y44" s="295"/>
      <c r="Z44" s="328"/>
      <c r="AA44" s="329"/>
      <c r="AB44" s="329"/>
      <c r="AC44" s="345"/>
      <c r="AD44" s="363"/>
      <c r="AE44" s="329"/>
    </row>
    <row r="45" spans="1:31" ht="16.2" customHeight="1">
      <c r="C45" s="329"/>
      <c r="D45" s="329"/>
      <c r="E45" s="345"/>
      <c r="F45" s="363"/>
      <c r="G45" s="295"/>
      <c r="H45" s="328"/>
      <c r="I45" s="329"/>
      <c r="J45" s="329"/>
      <c r="K45" s="345"/>
      <c r="L45" s="363"/>
      <c r="M45" s="295"/>
      <c r="N45" s="328"/>
      <c r="O45" s="329"/>
      <c r="P45" s="329"/>
      <c r="Q45" s="345"/>
      <c r="R45" s="363"/>
      <c r="S45" s="295"/>
      <c r="T45" s="328"/>
      <c r="U45" s="329"/>
      <c r="V45" s="329"/>
      <c r="W45" s="345"/>
      <c r="X45" s="363"/>
      <c r="Y45" s="295"/>
      <c r="Z45" s="328"/>
      <c r="AA45" s="329"/>
      <c r="AB45" s="329"/>
      <c r="AC45" s="345"/>
      <c r="AD45" s="363"/>
      <c r="AE45" s="329"/>
    </row>
    <row r="46" spans="1:31" ht="16.2" customHeight="1">
      <c r="C46" s="329"/>
      <c r="D46" s="329"/>
      <c r="E46" s="345"/>
      <c r="F46" s="363"/>
      <c r="G46" s="295"/>
      <c r="H46" s="328"/>
      <c r="I46" s="329"/>
      <c r="J46" s="329"/>
      <c r="K46" s="345"/>
      <c r="L46" s="363"/>
      <c r="M46" s="295"/>
      <c r="N46" s="328"/>
      <c r="O46" s="329"/>
      <c r="P46" s="329"/>
      <c r="Q46" s="345"/>
      <c r="R46" s="363"/>
      <c r="S46" s="295"/>
      <c r="T46" s="328"/>
      <c r="U46" s="329"/>
      <c r="V46" s="329"/>
      <c r="W46" s="345"/>
      <c r="X46" s="363"/>
      <c r="Y46" s="295"/>
      <c r="Z46" s="328"/>
      <c r="AA46" s="329"/>
      <c r="AB46" s="329"/>
      <c r="AC46" s="345"/>
      <c r="AD46" s="363"/>
      <c r="AE46" s="329"/>
    </row>
    <row r="47" spans="1:31" ht="16.2" customHeight="1">
      <c r="C47" s="329"/>
      <c r="D47" s="329"/>
      <c r="E47" s="345"/>
      <c r="F47" s="363"/>
      <c r="G47" s="295"/>
      <c r="H47" s="328"/>
      <c r="I47" s="329"/>
      <c r="J47" s="329"/>
      <c r="K47" s="345"/>
      <c r="L47" s="363"/>
      <c r="M47" s="295"/>
      <c r="N47" s="328"/>
      <c r="O47" s="329"/>
      <c r="P47" s="329"/>
      <c r="Q47" s="345"/>
      <c r="R47" s="363"/>
      <c r="S47" s="295"/>
      <c r="T47" s="328"/>
      <c r="U47" s="329"/>
      <c r="V47" s="329"/>
      <c r="W47" s="345"/>
      <c r="X47" s="363"/>
      <c r="Y47" s="295"/>
      <c r="Z47" s="328"/>
      <c r="AA47" s="329"/>
      <c r="AB47" s="329"/>
      <c r="AC47" s="345"/>
      <c r="AD47" s="363"/>
      <c r="AE47" s="329"/>
    </row>
    <row r="48" spans="1:31" ht="16.2" customHeight="1">
      <c r="C48" s="329"/>
      <c r="D48" s="329"/>
      <c r="E48" s="345"/>
      <c r="F48" s="363"/>
      <c r="G48" s="295"/>
      <c r="H48" s="328"/>
      <c r="I48" s="329"/>
      <c r="J48" s="329"/>
      <c r="K48" s="345"/>
      <c r="L48" s="363"/>
      <c r="M48" s="295"/>
      <c r="N48" s="328"/>
      <c r="O48" s="329"/>
      <c r="P48" s="329"/>
      <c r="Q48" s="345"/>
      <c r="R48" s="363"/>
      <c r="S48" s="295"/>
      <c r="T48" s="328"/>
      <c r="U48" s="329"/>
      <c r="V48" s="329"/>
      <c r="W48" s="345"/>
      <c r="X48" s="363"/>
      <c r="Y48" s="295"/>
      <c r="Z48" s="328"/>
      <c r="AA48" s="329"/>
      <c r="AB48" s="329"/>
      <c r="AC48" s="345"/>
      <c r="AD48" s="363"/>
      <c r="AE48" s="329"/>
    </row>
    <row r="49" spans="3:31" ht="16.2" customHeight="1">
      <c r="C49" s="329"/>
      <c r="D49" s="329"/>
      <c r="E49" s="345"/>
      <c r="F49" s="363"/>
      <c r="G49" s="295"/>
      <c r="H49" s="328"/>
      <c r="I49" s="329"/>
      <c r="J49" s="329"/>
      <c r="K49" s="345"/>
      <c r="L49" s="363"/>
      <c r="M49" s="295"/>
      <c r="N49" s="328"/>
      <c r="O49" s="329"/>
      <c r="P49" s="329"/>
      <c r="Q49" s="345"/>
      <c r="R49" s="363"/>
      <c r="S49" s="295"/>
      <c r="T49" s="328"/>
      <c r="U49" s="329"/>
      <c r="V49" s="329"/>
      <c r="W49" s="345"/>
      <c r="X49" s="363"/>
      <c r="Y49" s="295"/>
      <c r="Z49" s="328"/>
      <c r="AA49" s="329"/>
      <c r="AB49" s="329"/>
      <c r="AC49" s="345"/>
      <c r="AD49" s="363"/>
      <c r="AE49" s="329"/>
    </row>
    <row r="50" spans="3:31" ht="16.2" customHeight="1">
      <c r="C50" s="329"/>
      <c r="D50" s="329"/>
      <c r="E50" s="345"/>
      <c r="F50" s="363"/>
      <c r="G50" s="295"/>
      <c r="H50" s="328"/>
      <c r="I50" s="329"/>
      <c r="J50" s="329"/>
      <c r="K50" s="345"/>
      <c r="L50" s="363"/>
      <c r="M50" s="295"/>
      <c r="N50" s="328"/>
      <c r="O50" s="329"/>
      <c r="P50" s="329"/>
      <c r="Q50" s="345"/>
      <c r="R50" s="363"/>
      <c r="S50" s="295"/>
      <c r="T50" s="328"/>
      <c r="U50" s="329"/>
      <c r="V50" s="329"/>
      <c r="W50" s="345"/>
      <c r="X50" s="363"/>
      <c r="Y50" s="295"/>
      <c r="Z50" s="328"/>
      <c r="AA50" s="329"/>
      <c r="AB50" s="329"/>
      <c r="AC50" s="345"/>
      <c r="AD50" s="363"/>
      <c r="AE50" s="329"/>
    </row>
    <row r="51" spans="3:31" ht="16.2" customHeight="1">
      <c r="C51" s="329"/>
      <c r="D51" s="329"/>
      <c r="E51" s="345"/>
      <c r="F51" s="363"/>
      <c r="G51" s="295"/>
      <c r="H51" s="328"/>
      <c r="I51" s="329"/>
      <c r="J51" s="329"/>
      <c r="K51" s="345"/>
      <c r="L51" s="363"/>
      <c r="M51" s="295"/>
      <c r="N51" s="328"/>
      <c r="O51" s="329"/>
      <c r="P51" s="329"/>
      <c r="Q51" s="345"/>
      <c r="R51" s="363"/>
      <c r="S51" s="295"/>
      <c r="T51" s="328"/>
      <c r="U51" s="329"/>
      <c r="V51" s="329"/>
      <c r="W51" s="345"/>
      <c r="X51" s="363"/>
      <c r="Y51" s="295"/>
      <c r="Z51" s="328"/>
      <c r="AA51" s="329"/>
      <c r="AB51" s="329"/>
      <c r="AC51" s="345"/>
      <c r="AD51" s="363"/>
      <c r="AE51" s="329"/>
    </row>
    <row r="52" spans="3:31" ht="16.2" customHeight="1">
      <c r="C52" s="329"/>
      <c r="D52" s="329"/>
      <c r="E52" s="345"/>
      <c r="F52" s="363"/>
      <c r="G52" s="295"/>
      <c r="H52" s="328"/>
      <c r="I52" s="329"/>
      <c r="J52" s="329"/>
      <c r="K52" s="345"/>
      <c r="L52" s="363"/>
      <c r="M52" s="295"/>
      <c r="N52" s="328"/>
      <c r="O52" s="329"/>
      <c r="P52" s="329"/>
      <c r="Q52" s="345"/>
      <c r="R52" s="363"/>
      <c r="S52" s="295"/>
      <c r="T52" s="328"/>
      <c r="U52" s="329"/>
      <c r="V52" s="329"/>
      <c r="W52" s="345"/>
      <c r="X52" s="363"/>
      <c r="Y52" s="295"/>
      <c r="Z52" s="328"/>
      <c r="AA52" s="329"/>
      <c r="AB52" s="329"/>
      <c r="AC52" s="345"/>
      <c r="AD52" s="363"/>
      <c r="AE52" s="329"/>
    </row>
    <row r="53" spans="3:31" ht="16.2" customHeight="1">
      <c r="C53" s="329"/>
      <c r="D53" s="329"/>
      <c r="E53" s="345"/>
      <c r="F53" s="363"/>
      <c r="G53" s="295"/>
      <c r="H53" s="328"/>
      <c r="I53" s="329"/>
      <c r="J53" s="329"/>
      <c r="K53" s="345"/>
      <c r="L53" s="363"/>
      <c r="M53" s="295"/>
      <c r="N53" s="328"/>
      <c r="O53" s="329"/>
      <c r="P53" s="329"/>
      <c r="Q53" s="345"/>
      <c r="R53" s="363"/>
      <c r="S53" s="295"/>
      <c r="T53" s="328"/>
      <c r="U53" s="329"/>
      <c r="V53" s="329"/>
      <c r="W53" s="345"/>
      <c r="X53" s="363"/>
      <c r="Y53" s="295"/>
      <c r="Z53" s="328"/>
      <c r="AA53" s="329"/>
      <c r="AB53" s="329"/>
      <c r="AC53" s="345"/>
      <c r="AD53" s="363"/>
      <c r="AE53" s="329"/>
    </row>
    <row r="54" spans="3:31" ht="16.2" customHeight="1">
      <c r="C54" s="329"/>
      <c r="D54" s="329"/>
      <c r="E54" s="345"/>
      <c r="F54" s="363"/>
      <c r="G54" s="295"/>
      <c r="H54" s="328"/>
      <c r="I54" s="329"/>
      <c r="J54" s="329"/>
      <c r="K54" s="345"/>
      <c r="L54" s="363"/>
      <c r="M54" s="295"/>
      <c r="N54" s="328"/>
      <c r="O54" s="329"/>
      <c r="P54" s="329"/>
      <c r="Q54" s="345"/>
      <c r="R54" s="363"/>
      <c r="S54" s="295"/>
      <c r="T54" s="328"/>
      <c r="U54" s="329"/>
      <c r="V54" s="329"/>
      <c r="W54" s="345"/>
      <c r="X54" s="363"/>
      <c r="Y54" s="295"/>
      <c r="Z54" s="328"/>
      <c r="AA54" s="329"/>
      <c r="AB54" s="329"/>
      <c r="AC54" s="345"/>
      <c r="AD54" s="363"/>
      <c r="AE54" s="329"/>
    </row>
    <row r="55" spans="3:31" ht="16.2" customHeight="1">
      <c r="C55" s="329"/>
      <c r="D55" s="329"/>
      <c r="E55" s="345"/>
      <c r="F55" s="363"/>
      <c r="G55" s="295"/>
      <c r="H55" s="328"/>
      <c r="I55" s="329"/>
      <c r="J55" s="329"/>
      <c r="K55" s="345"/>
      <c r="L55" s="363"/>
      <c r="M55" s="295"/>
      <c r="N55" s="328"/>
      <c r="O55" s="329"/>
      <c r="P55" s="329"/>
      <c r="Q55" s="345"/>
      <c r="R55" s="363"/>
      <c r="S55" s="295"/>
      <c r="T55" s="328"/>
      <c r="U55" s="329"/>
      <c r="V55" s="329"/>
      <c r="W55" s="345"/>
      <c r="X55" s="363"/>
      <c r="Y55" s="295"/>
      <c r="Z55" s="328"/>
      <c r="AA55" s="329"/>
      <c r="AB55" s="329"/>
      <c r="AC55" s="345"/>
      <c r="AD55" s="363"/>
      <c r="AE55" s="329"/>
    </row>
    <row r="56" spans="3:31" ht="16.2" customHeight="1">
      <c r="C56" s="329"/>
      <c r="D56" s="329"/>
      <c r="E56" s="345"/>
      <c r="F56" s="363"/>
      <c r="G56" s="295"/>
      <c r="H56" s="328"/>
      <c r="I56" s="329"/>
      <c r="J56" s="329"/>
      <c r="K56" s="345"/>
      <c r="L56" s="363"/>
      <c r="M56" s="295"/>
      <c r="N56" s="328"/>
      <c r="O56" s="329"/>
      <c r="P56" s="329"/>
      <c r="Q56" s="345"/>
      <c r="R56" s="363"/>
      <c r="S56" s="295"/>
      <c r="T56" s="328"/>
      <c r="U56" s="329"/>
      <c r="V56" s="329"/>
      <c r="W56" s="345"/>
      <c r="X56" s="363"/>
      <c r="Y56" s="295"/>
      <c r="Z56" s="328"/>
      <c r="AA56" s="329"/>
      <c r="AB56" s="329"/>
      <c r="AC56" s="345"/>
      <c r="AD56" s="363"/>
      <c r="AE56" s="329"/>
    </row>
    <row r="57" spans="3:31" ht="16.2" customHeight="1">
      <c r="C57" s="329"/>
      <c r="D57" s="329"/>
      <c r="E57" s="345"/>
      <c r="F57" s="363"/>
      <c r="G57" s="295"/>
      <c r="H57" s="328"/>
      <c r="I57" s="329"/>
      <c r="J57" s="329"/>
      <c r="K57" s="345"/>
      <c r="L57" s="363"/>
      <c r="M57" s="295"/>
      <c r="N57" s="328"/>
      <c r="O57" s="329"/>
      <c r="P57" s="329"/>
      <c r="Q57" s="345"/>
      <c r="R57" s="363"/>
      <c r="S57" s="295"/>
      <c r="T57" s="328"/>
      <c r="U57" s="329"/>
      <c r="V57" s="329"/>
      <c r="W57" s="345"/>
      <c r="X57" s="363"/>
      <c r="Y57" s="295"/>
      <c r="Z57" s="328"/>
      <c r="AA57" s="329"/>
      <c r="AB57" s="329"/>
      <c r="AC57" s="345"/>
      <c r="AD57" s="363"/>
      <c r="AE57" s="329"/>
    </row>
    <row r="58" spans="3:31" ht="16.2" customHeight="1">
      <c r="C58" s="329"/>
      <c r="D58" s="329"/>
      <c r="E58" s="345"/>
      <c r="F58" s="363"/>
      <c r="G58" s="295"/>
      <c r="H58" s="328"/>
      <c r="I58" s="329"/>
      <c r="J58" s="329"/>
      <c r="K58" s="345"/>
      <c r="L58" s="363"/>
      <c r="M58" s="295"/>
      <c r="N58" s="328"/>
      <c r="O58" s="329"/>
      <c r="P58" s="329"/>
      <c r="Q58" s="345"/>
      <c r="R58" s="363"/>
      <c r="S58" s="295"/>
      <c r="T58" s="328"/>
      <c r="U58" s="329"/>
      <c r="V58" s="329"/>
      <c r="W58" s="345"/>
      <c r="X58" s="363"/>
      <c r="Y58" s="295"/>
      <c r="Z58" s="328"/>
      <c r="AA58" s="329"/>
      <c r="AB58" s="329"/>
      <c r="AC58" s="345"/>
      <c r="AD58" s="363"/>
      <c r="AE58" s="329"/>
    </row>
    <row r="59" spans="3:31" ht="16.2" customHeight="1">
      <c r="C59" s="329"/>
      <c r="D59" s="329"/>
      <c r="E59" s="345"/>
      <c r="F59" s="363"/>
      <c r="G59" s="295"/>
      <c r="H59" s="328"/>
      <c r="I59" s="329"/>
      <c r="J59" s="329"/>
      <c r="K59" s="345"/>
      <c r="L59" s="363"/>
      <c r="M59" s="295"/>
      <c r="N59" s="328"/>
      <c r="O59" s="329"/>
      <c r="P59" s="329"/>
      <c r="Q59" s="345"/>
      <c r="R59" s="363"/>
      <c r="S59" s="295"/>
      <c r="T59" s="328"/>
      <c r="U59" s="329"/>
      <c r="V59" s="329"/>
      <c r="W59" s="345"/>
      <c r="X59" s="363"/>
      <c r="Y59" s="295"/>
      <c r="Z59" s="328"/>
      <c r="AA59" s="329"/>
      <c r="AB59" s="329"/>
      <c r="AC59" s="345"/>
      <c r="AD59" s="363"/>
      <c r="AE59" s="329"/>
    </row>
    <row r="60" spans="3:31" ht="16.2" customHeight="1">
      <c r="C60" s="329"/>
      <c r="D60" s="329"/>
      <c r="E60" s="345"/>
      <c r="F60" s="363"/>
      <c r="G60" s="295"/>
      <c r="H60" s="328"/>
      <c r="I60" s="329"/>
      <c r="J60" s="329"/>
      <c r="K60" s="345"/>
      <c r="L60" s="363"/>
      <c r="M60" s="295"/>
      <c r="N60" s="328"/>
      <c r="O60" s="329"/>
      <c r="P60" s="329"/>
      <c r="Q60" s="345"/>
      <c r="R60" s="363"/>
      <c r="S60" s="295"/>
      <c r="T60" s="328"/>
      <c r="U60" s="329"/>
      <c r="V60" s="329"/>
      <c r="W60" s="345"/>
      <c r="X60" s="363"/>
      <c r="Y60" s="295"/>
      <c r="Z60" s="328"/>
      <c r="AA60" s="329"/>
      <c r="AB60" s="329"/>
      <c r="AC60" s="345"/>
      <c r="AD60" s="363"/>
      <c r="AE60" s="329"/>
    </row>
    <row r="61" spans="3:31" ht="16.2" customHeight="1">
      <c r="C61" s="329"/>
      <c r="D61" s="329"/>
      <c r="E61" s="345"/>
      <c r="F61" s="363"/>
      <c r="G61" s="295"/>
      <c r="H61" s="328"/>
      <c r="I61" s="329"/>
      <c r="J61" s="329"/>
      <c r="K61" s="345"/>
      <c r="L61" s="363"/>
      <c r="M61" s="295"/>
      <c r="N61" s="328"/>
      <c r="O61" s="329"/>
      <c r="P61" s="329"/>
      <c r="Q61" s="345"/>
      <c r="R61" s="363"/>
      <c r="S61" s="295"/>
      <c r="T61" s="328"/>
      <c r="U61" s="329"/>
      <c r="V61" s="329"/>
      <c r="W61" s="345"/>
      <c r="X61" s="363"/>
      <c r="Y61" s="295"/>
      <c r="Z61" s="328"/>
      <c r="AA61" s="329"/>
      <c r="AB61" s="329"/>
      <c r="AC61" s="345"/>
      <c r="AD61" s="363"/>
      <c r="AE61" s="329"/>
    </row>
    <row r="62" spans="3:31" ht="16.2" customHeight="1">
      <c r="C62" s="329"/>
      <c r="D62" s="329"/>
      <c r="E62" s="345"/>
      <c r="F62" s="363"/>
      <c r="G62" s="295"/>
      <c r="H62" s="328"/>
      <c r="I62" s="329"/>
      <c r="J62" s="329"/>
      <c r="K62" s="345"/>
      <c r="L62" s="363"/>
      <c r="M62" s="295"/>
      <c r="N62" s="328"/>
      <c r="O62" s="329"/>
      <c r="P62" s="329"/>
      <c r="Q62" s="345"/>
      <c r="R62" s="363"/>
      <c r="S62" s="295"/>
      <c r="T62" s="328"/>
      <c r="U62" s="329"/>
      <c r="V62" s="329"/>
      <c r="W62" s="345"/>
      <c r="X62" s="363"/>
      <c r="Y62" s="295"/>
      <c r="Z62" s="328"/>
      <c r="AA62" s="329"/>
      <c r="AB62" s="329"/>
      <c r="AC62" s="345"/>
      <c r="AD62" s="363"/>
      <c r="AE62" s="329"/>
    </row>
    <row r="63" spans="3:31" ht="16.2" customHeight="1">
      <c r="C63" s="329"/>
      <c r="D63" s="329"/>
      <c r="E63" s="345"/>
      <c r="F63" s="363"/>
      <c r="G63" s="295"/>
      <c r="H63" s="328"/>
      <c r="I63" s="329"/>
      <c r="J63" s="329"/>
      <c r="K63" s="345"/>
      <c r="L63" s="363"/>
      <c r="M63" s="295"/>
      <c r="N63" s="328"/>
      <c r="O63" s="329"/>
      <c r="P63" s="329"/>
      <c r="Q63" s="345"/>
      <c r="R63" s="363"/>
      <c r="S63" s="295"/>
      <c r="T63" s="328"/>
      <c r="U63" s="329"/>
      <c r="V63" s="329"/>
      <c r="W63" s="345"/>
      <c r="X63" s="363"/>
      <c r="Y63" s="295"/>
      <c r="Z63" s="328"/>
      <c r="AA63" s="329"/>
      <c r="AB63" s="329"/>
      <c r="AC63" s="345"/>
      <c r="AD63" s="363"/>
      <c r="AE63" s="329"/>
    </row>
    <row r="64" spans="3:31" ht="16.2" customHeight="1">
      <c r="C64" s="329"/>
      <c r="D64" s="329"/>
      <c r="E64" s="345"/>
      <c r="F64" s="363"/>
      <c r="G64" s="295"/>
      <c r="H64" s="328"/>
      <c r="I64" s="329"/>
      <c r="J64" s="329"/>
      <c r="K64" s="345"/>
      <c r="L64" s="363"/>
      <c r="M64" s="295"/>
      <c r="N64" s="328"/>
      <c r="O64" s="329"/>
      <c r="P64" s="329"/>
      <c r="Q64" s="345"/>
      <c r="R64" s="363"/>
      <c r="S64" s="295"/>
      <c r="T64" s="328"/>
      <c r="U64" s="329"/>
      <c r="V64" s="329"/>
      <c r="W64" s="345"/>
      <c r="X64" s="363"/>
      <c r="Y64" s="295"/>
      <c r="Z64" s="328"/>
      <c r="AA64" s="329"/>
      <c r="AB64" s="329"/>
      <c r="AC64" s="345"/>
      <c r="AD64" s="363"/>
      <c r="AE64" s="329"/>
    </row>
    <row r="65" spans="3:31" ht="16.2" customHeight="1">
      <c r="C65" s="329"/>
      <c r="D65" s="329"/>
      <c r="E65" s="345"/>
      <c r="F65" s="363"/>
      <c r="G65" s="295"/>
      <c r="H65" s="328"/>
      <c r="I65" s="329"/>
      <c r="J65" s="329"/>
      <c r="K65" s="345"/>
      <c r="L65" s="363"/>
      <c r="M65" s="295"/>
      <c r="N65" s="328"/>
      <c r="O65" s="329"/>
      <c r="P65" s="329"/>
      <c r="Q65" s="345"/>
      <c r="R65" s="363"/>
      <c r="S65" s="295"/>
      <c r="T65" s="328"/>
      <c r="U65" s="329"/>
      <c r="V65" s="329"/>
      <c r="W65" s="345"/>
      <c r="X65" s="363"/>
      <c r="Y65" s="295"/>
      <c r="Z65" s="328"/>
      <c r="AA65" s="329"/>
      <c r="AB65" s="329"/>
      <c r="AC65" s="345"/>
      <c r="AD65" s="363"/>
      <c r="AE65" s="329"/>
    </row>
    <row r="66" spans="3:31" ht="16.2" customHeight="1">
      <c r="C66" s="329"/>
      <c r="D66" s="329"/>
      <c r="E66" s="345"/>
      <c r="F66" s="363"/>
      <c r="G66" s="295"/>
      <c r="H66" s="328"/>
      <c r="I66" s="329"/>
      <c r="J66" s="329"/>
      <c r="K66" s="345"/>
      <c r="L66" s="363"/>
      <c r="M66" s="295"/>
      <c r="N66" s="328"/>
      <c r="O66" s="329"/>
      <c r="P66" s="329"/>
      <c r="Q66" s="345"/>
      <c r="R66" s="363"/>
      <c r="S66" s="295"/>
      <c r="T66" s="328"/>
      <c r="U66" s="329"/>
      <c r="V66" s="329"/>
      <c r="W66" s="345"/>
      <c r="X66" s="363"/>
      <c r="Y66" s="295"/>
      <c r="Z66" s="328"/>
      <c r="AA66" s="329"/>
      <c r="AB66" s="329"/>
      <c r="AC66" s="345"/>
      <c r="AD66" s="363"/>
      <c r="AE66" s="329"/>
    </row>
    <row r="67" spans="3:31" ht="16.2" customHeight="1">
      <c r="C67" s="329"/>
      <c r="D67" s="329"/>
      <c r="E67" s="345"/>
      <c r="F67" s="363"/>
      <c r="G67" s="295"/>
      <c r="H67" s="328"/>
      <c r="I67" s="329"/>
      <c r="J67" s="329"/>
      <c r="K67" s="345"/>
      <c r="L67" s="363"/>
      <c r="M67" s="295"/>
      <c r="N67" s="328"/>
      <c r="O67" s="329"/>
      <c r="P67" s="329"/>
      <c r="Q67" s="345"/>
      <c r="R67" s="363"/>
      <c r="S67" s="295"/>
      <c r="T67" s="328"/>
      <c r="U67" s="329"/>
      <c r="V67" s="329"/>
      <c r="W67" s="345"/>
      <c r="X67" s="363"/>
      <c r="Y67" s="295"/>
      <c r="Z67" s="328"/>
      <c r="AA67" s="329"/>
      <c r="AB67" s="329"/>
      <c r="AC67" s="345"/>
      <c r="AD67" s="363"/>
      <c r="AE67" s="329"/>
    </row>
    <row r="68" spans="3:31" ht="16.2" customHeight="1">
      <c r="C68" s="329"/>
      <c r="D68" s="329"/>
      <c r="E68" s="345"/>
      <c r="F68" s="363"/>
      <c r="G68" s="295"/>
      <c r="H68" s="328"/>
      <c r="I68" s="329"/>
      <c r="J68" s="329"/>
      <c r="K68" s="345"/>
      <c r="L68" s="363"/>
      <c r="M68" s="295"/>
      <c r="N68" s="328"/>
      <c r="O68" s="329"/>
      <c r="P68" s="329"/>
      <c r="Q68" s="345"/>
      <c r="R68" s="363"/>
      <c r="S68" s="295"/>
      <c r="T68" s="328"/>
      <c r="U68" s="329"/>
      <c r="V68" s="329"/>
      <c r="W68" s="345"/>
      <c r="X68" s="363"/>
      <c r="Y68" s="295"/>
      <c r="Z68" s="328"/>
      <c r="AA68" s="329"/>
      <c r="AB68" s="329"/>
      <c r="AC68" s="345"/>
      <c r="AD68" s="363"/>
      <c r="AE68" s="329"/>
    </row>
    <row r="69" spans="3:31" ht="16.2" customHeight="1">
      <c r="C69" s="329"/>
      <c r="D69" s="329"/>
      <c r="E69" s="345"/>
      <c r="F69" s="363"/>
      <c r="G69" s="295"/>
      <c r="H69" s="328"/>
      <c r="I69" s="329"/>
      <c r="J69" s="329"/>
      <c r="K69" s="345"/>
      <c r="L69" s="363"/>
      <c r="M69" s="295"/>
      <c r="N69" s="328"/>
      <c r="O69" s="329"/>
      <c r="P69" s="329"/>
      <c r="Q69" s="345"/>
      <c r="R69" s="363"/>
      <c r="S69" s="295"/>
      <c r="T69" s="328"/>
      <c r="U69" s="329"/>
      <c r="V69" s="329"/>
      <c r="W69" s="345"/>
      <c r="X69" s="363"/>
      <c r="Y69" s="295"/>
      <c r="Z69" s="328"/>
      <c r="AA69" s="329"/>
      <c r="AB69" s="329"/>
      <c r="AC69" s="345"/>
      <c r="AD69" s="363"/>
      <c r="AE69" s="329"/>
    </row>
    <row r="70" spans="3:31" ht="16.2" customHeight="1">
      <c r="C70" s="329"/>
      <c r="D70" s="329"/>
      <c r="E70" s="345"/>
      <c r="F70" s="363"/>
      <c r="G70" s="295"/>
      <c r="H70" s="328"/>
      <c r="I70" s="329"/>
      <c r="J70" s="329"/>
      <c r="K70" s="345"/>
      <c r="L70" s="363"/>
      <c r="M70" s="295"/>
      <c r="N70" s="328"/>
      <c r="O70" s="329"/>
      <c r="P70" s="329"/>
      <c r="Q70" s="345"/>
      <c r="R70" s="363"/>
      <c r="S70" s="295"/>
      <c r="T70" s="328"/>
      <c r="U70" s="329"/>
      <c r="V70" s="329"/>
      <c r="W70" s="345"/>
      <c r="X70" s="363"/>
      <c r="Y70" s="295"/>
      <c r="Z70" s="328"/>
      <c r="AA70" s="329"/>
      <c r="AB70" s="329"/>
      <c r="AC70" s="345"/>
      <c r="AD70" s="363"/>
      <c r="AE70" s="329"/>
    </row>
    <row r="71" spans="3:31" ht="16.2" customHeight="1">
      <c r="C71" s="329"/>
      <c r="D71" s="329"/>
      <c r="E71" s="345"/>
      <c r="F71" s="363"/>
      <c r="G71" s="295"/>
      <c r="H71" s="328"/>
      <c r="I71" s="329"/>
      <c r="J71" s="329"/>
      <c r="K71" s="345"/>
      <c r="L71" s="363"/>
      <c r="M71" s="295"/>
      <c r="N71" s="328"/>
      <c r="O71" s="329"/>
      <c r="P71" s="329"/>
      <c r="Q71" s="345"/>
      <c r="R71" s="363"/>
      <c r="S71" s="295"/>
      <c r="T71" s="328"/>
      <c r="U71" s="329"/>
      <c r="V71" s="329"/>
      <c r="W71" s="345"/>
      <c r="X71" s="363"/>
      <c r="Y71" s="295"/>
      <c r="Z71" s="328"/>
      <c r="AA71" s="329"/>
      <c r="AB71" s="329"/>
      <c r="AC71" s="345"/>
      <c r="AD71" s="363"/>
      <c r="AE71" s="329"/>
    </row>
    <row r="72" spans="3:31" ht="16.2" customHeight="1">
      <c r="C72" s="329"/>
      <c r="D72" s="329"/>
      <c r="E72" s="345"/>
      <c r="F72" s="363"/>
      <c r="G72" s="295"/>
      <c r="H72" s="328"/>
      <c r="I72" s="329"/>
      <c r="J72" s="329"/>
      <c r="K72" s="345"/>
      <c r="L72" s="363"/>
      <c r="M72" s="295"/>
      <c r="N72" s="328"/>
      <c r="O72" s="329"/>
      <c r="P72" s="329"/>
      <c r="Q72" s="345"/>
      <c r="R72" s="363"/>
      <c r="S72" s="295"/>
      <c r="T72" s="328"/>
      <c r="U72" s="329"/>
      <c r="V72" s="329"/>
      <c r="W72" s="345"/>
      <c r="X72" s="363"/>
      <c r="Y72" s="295"/>
      <c r="Z72" s="328"/>
      <c r="AA72" s="329"/>
      <c r="AB72" s="329"/>
      <c r="AC72" s="345"/>
      <c r="AD72" s="363"/>
      <c r="AE72" s="329"/>
    </row>
    <row r="73" spans="3:31" ht="16.2" customHeight="1">
      <c r="C73" s="329"/>
      <c r="D73" s="329"/>
      <c r="E73" s="345"/>
      <c r="F73" s="363"/>
      <c r="G73" s="295"/>
      <c r="H73" s="328"/>
      <c r="I73" s="329"/>
      <c r="J73" s="329"/>
      <c r="K73" s="345"/>
      <c r="L73" s="363"/>
      <c r="M73" s="295"/>
      <c r="N73" s="328"/>
      <c r="O73" s="329"/>
      <c r="P73" s="329"/>
      <c r="Q73" s="345"/>
      <c r="R73" s="363"/>
      <c r="S73" s="295"/>
      <c r="T73" s="328"/>
      <c r="U73" s="329"/>
      <c r="V73" s="329"/>
      <c r="W73" s="345"/>
      <c r="X73" s="363"/>
      <c r="Y73" s="295"/>
      <c r="Z73" s="328"/>
      <c r="AA73" s="329"/>
      <c r="AB73" s="329"/>
      <c r="AC73" s="345"/>
      <c r="AD73" s="363"/>
      <c r="AE73" s="329"/>
    </row>
    <row r="74" spans="3:31" ht="16.2" customHeight="1">
      <c r="C74" s="329"/>
      <c r="D74" s="329"/>
      <c r="E74" s="345"/>
      <c r="F74" s="363"/>
      <c r="G74" s="295"/>
      <c r="H74" s="328"/>
      <c r="I74" s="329"/>
      <c r="J74" s="329"/>
      <c r="K74" s="345"/>
      <c r="L74" s="363"/>
      <c r="M74" s="295"/>
      <c r="N74" s="328"/>
      <c r="O74" s="329"/>
      <c r="P74" s="329"/>
      <c r="Q74" s="345"/>
      <c r="R74" s="363"/>
      <c r="S74" s="295"/>
      <c r="T74" s="328"/>
      <c r="U74" s="329"/>
      <c r="V74" s="329"/>
      <c r="W74" s="345"/>
      <c r="X74" s="363"/>
      <c r="Y74" s="295"/>
      <c r="Z74" s="328"/>
      <c r="AA74" s="329"/>
      <c r="AB74" s="329"/>
      <c r="AC74" s="345"/>
      <c r="AD74" s="363"/>
      <c r="AE74" s="329"/>
    </row>
    <row r="75" spans="3:31" ht="16.2" customHeight="1">
      <c r="C75" s="329"/>
      <c r="D75" s="329"/>
      <c r="E75" s="345"/>
      <c r="F75" s="363"/>
      <c r="G75" s="295"/>
      <c r="H75" s="328"/>
      <c r="I75" s="329"/>
      <c r="J75" s="329"/>
      <c r="K75" s="345"/>
      <c r="L75" s="363"/>
      <c r="M75" s="295"/>
      <c r="N75" s="328"/>
      <c r="O75" s="329"/>
      <c r="P75" s="329"/>
      <c r="Q75" s="345"/>
      <c r="R75" s="363"/>
      <c r="S75" s="295"/>
      <c r="T75" s="328"/>
      <c r="U75" s="329"/>
      <c r="V75" s="329"/>
      <c r="W75" s="345"/>
      <c r="X75" s="363"/>
      <c r="Y75" s="295"/>
      <c r="Z75" s="328"/>
      <c r="AA75" s="329"/>
      <c r="AB75" s="329"/>
      <c r="AC75" s="345"/>
      <c r="AD75" s="363"/>
      <c r="AE75" s="329"/>
    </row>
    <row r="76" spans="3:31" ht="16.2" customHeight="1">
      <c r="C76" s="329"/>
      <c r="D76" s="329"/>
      <c r="E76" s="345"/>
      <c r="F76" s="363"/>
      <c r="G76" s="295"/>
      <c r="H76" s="328"/>
      <c r="I76" s="329"/>
      <c r="J76" s="329"/>
      <c r="K76" s="345"/>
      <c r="L76" s="363"/>
      <c r="M76" s="295"/>
      <c r="N76" s="328"/>
      <c r="O76" s="329"/>
      <c r="P76" s="329"/>
      <c r="Q76" s="345"/>
      <c r="R76" s="363"/>
      <c r="S76" s="295"/>
      <c r="T76" s="328"/>
      <c r="U76" s="329"/>
      <c r="V76" s="329"/>
      <c r="W76" s="345"/>
      <c r="X76" s="363"/>
      <c r="Y76" s="295"/>
      <c r="Z76" s="328"/>
      <c r="AA76" s="329"/>
      <c r="AB76" s="329"/>
      <c r="AC76" s="345"/>
      <c r="AD76" s="363"/>
      <c r="AE76" s="329"/>
    </row>
    <row r="77" spans="3:31" ht="16.2" customHeight="1">
      <c r="C77" s="329"/>
      <c r="D77" s="329"/>
      <c r="E77" s="345"/>
      <c r="F77" s="363"/>
      <c r="G77" s="295"/>
      <c r="H77" s="328"/>
      <c r="I77" s="329"/>
      <c r="J77" s="329"/>
      <c r="K77" s="345"/>
      <c r="L77" s="363"/>
      <c r="M77" s="295"/>
      <c r="N77" s="328"/>
      <c r="O77" s="329"/>
      <c r="P77" s="329"/>
      <c r="Q77" s="345"/>
      <c r="R77" s="363"/>
      <c r="S77" s="295"/>
      <c r="T77" s="328"/>
      <c r="U77" s="329"/>
      <c r="V77" s="329"/>
      <c r="W77" s="345"/>
      <c r="X77" s="363"/>
      <c r="Y77" s="295"/>
      <c r="Z77" s="328"/>
      <c r="AA77" s="329"/>
      <c r="AB77" s="329"/>
      <c r="AC77" s="345"/>
      <c r="AD77" s="363"/>
      <c r="AE77" s="329"/>
    </row>
    <row r="78" spans="3:31" ht="16.2" customHeight="1">
      <c r="C78" s="329"/>
      <c r="D78" s="329"/>
      <c r="E78" s="345"/>
      <c r="F78" s="363"/>
      <c r="G78" s="295"/>
      <c r="H78" s="328"/>
      <c r="I78" s="329"/>
      <c r="J78" s="329"/>
      <c r="K78" s="345"/>
      <c r="L78" s="363"/>
      <c r="M78" s="295"/>
      <c r="N78" s="328"/>
      <c r="O78" s="329"/>
      <c r="P78" s="329"/>
      <c r="Q78" s="345"/>
      <c r="R78" s="363"/>
      <c r="S78" s="295"/>
      <c r="T78" s="328"/>
      <c r="U78" s="329"/>
      <c r="V78" s="329"/>
      <c r="W78" s="345"/>
      <c r="X78" s="363"/>
      <c r="Y78" s="295"/>
      <c r="Z78" s="328"/>
      <c r="AA78" s="329"/>
      <c r="AB78" s="329"/>
      <c r="AC78" s="345"/>
      <c r="AD78" s="363"/>
      <c r="AE78" s="329"/>
    </row>
    <row r="79" spans="3:31" ht="16.2" customHeight="1">
      <c r="C79" s="329"/>
      <c r="D79" s="329"/>
      <c r="E79" s="345"/>
      <c r="F79" s="363"/>
      <c r="G79" s="295"/>
      <c r="H79" s="328"/>
      <c r="I79" s="329"/>
      <c r="J79" s="329"/>
      <c r="K79" s="345"/>
      <c r="L79" s="363"/>
      <c r="M79" s="295"/>
      <c r="N79" s="328"/>
      <c r="O79" s="329"/>
      <c r="P79" s="329"/>
      <c r="Q79" s="345"/>
      <c r="R79" s="363"/>
      <c r="S79" s="295"/>
      <c r="T79" s="328"/>
      <c r="U79" s="329"/>
      <c r="V79" s="329"/>
      <c r="W79" s="345"/>
      <c r="X79" s="363"/>
      <c r="Y79" s="295"/>
      <c r="Z79" s="328"/>
      <c r="AA79" s="329"/>
      <c r="AB79" s="329"/>
      <c r="AC79" s="345"/>
      <c r="AD79" s="363"/>
      <c r="AE79" s="329"/>
    </row>
    <row r="80" spans="3:31" ht="16.2" customHeight="1">
      <c r="C80" s="329"/>
      <c r="D80" s="329"/>
      <c r="E80" s="345"/>
      <c r="F80" s="363"/>
      <c r="G80" s="295"/>
      <c r="H80" s="328"/>
      <c r="I80" s="329"/>
      <c r="J80" s="329"/>
      <c r="K80" s="345"/>
      <c r="L80" s="363"/>
      <c r="M80" s="295"/>
      <c r="N80" s="328"/>
      <c r="O80" s="329"/>
      <c r="P80" s="329"/>
      <c r="Q80" s="345"/>
      <c r="R80" s="363"/>
      <c r="S80" s="295"/>
      <c r="T80" s="328"/>
      <c r="U80" s="329"/>
      <c r="V80" s="329"/>
      <c r="W80" s="345"/>
      <c r="X80" s="363"/>
      <c r="Y80" s="295"/>
      <c r="Z80" s="328"/>
      <c r="AA80" s="329"/>
      <c r="AB80" s="329"/>
      <c r="AC80" s="345"/>
      <c r="AD80" s="363"/>
      <c r="AE80" s="329"/>
    </row>
    <row r="81" spans="3:31" ht="16.2" customHeight="1">
      <c r="C81" s="329"/>
      <c r="D81" s="329"/>
      <c r="E81" s="345"/>
      <c r="F81" s="363"/>
      <c r="G81" s="295"/>
      <c r="H81" s="328"/>
      <c r="I81" s="329"/>
      <c r="J81" s="329"/>
      <c r="K81" s="345"/>
      <c r="L81" s="363"/>
      <c r="M81" s="295"/>
      <c r="N81" s="328"/>
      <c r="O81" s="329"/>
      <c r="P81" s="329"/>
      <c r="Q81" s="345"/>
      <c r="R81" s="363"/>
      <c r="S81" s="295"/>
      <c r="T81" s="328"/>
      <c r="U81" s="329"/>
      <c r="V81" s="329"/>
      <c r="W81" s="345"/>
      <c r="X81" s="363"/>
      <c r="Y81" s="295"/>
      <c r="Z81" s="328"/>
      <c r="AA81" s="329"/>
      <c r="AB81" s="329"/>
      <c r="AC81" s="345"/>
      <c r="AD81" s="363"/>
      <c r="AE81" s="329"/>
    </row>
    <row r="82" spans="3:31" ht="16.2" customHeight="1">
      <c r="C82" s="329"/>
      <c r="D82" s="329"/>
      <c r="E82" s="345"/>
      <c r="F82" s="363"/>
      <c r="G82" s="295"/>
      <c r="H82" s="328"/>
      <c r="I82" s="329"/>
      <c r="J82" s="329"/>
      <c r="K82" s="345"/>
      <c r="L82" s="363"/>
      <c r="M82" s="295"/>
      <c r="N82" s="328"/>
      <c r="O82" s="329"/>
      <c r="P82" s="329"/>
      <c r="Q82" s="345"/>
      <c r="R82" s="363"/>
      <c r="S82" s="295"/>
      <c r="T82" s="328"/>
      <c r="U82" s="329"/>
      <c r="V82" s="329"/>
      <c r="W82" s="345"/>
      <c r="X82" s="363"/>
      <c r="Y82" s="295"/>
      <c r="Z82" s="328"/>
      <c r="AA82" s="329"/>
      <c r="AB82" s="329"/>
      <c r="AC82" s="345"/>
      <c r="AD82" s="363"/>
      <c r="AE82" s="329"/>
    </row>
    <row r="83" spans="3:31" ht="16.2" customHeight="1">
      <c r="C83" s="329"/>
      <c r="D83" s="329"/>
      <c r="E83" s="345"/>
      <c r="F83" s="363"/>
      <c r="G83" s="295"/>
      <c r="H83" s="328"/>
      <c r="I83" s="329"/>
      <c r="J83" s="329"/>
      <c r="K83" s="345"/>
      <c r="L83" s="363"/>
      <c r="M83" s="295"/>
      <c r="N83" s="328"/>
      <c r="O83" s="329"/>
      <c r="P83" s="329"/>
      <c r="Q83" s="345"/>
      <c r="R83" s="363"/>
      <c r="S83" s="295"/>
      <c r="T83" s="328"/>
      <c r="U83" s="329"/>
      <c r="V83" s="329"/>
      <c r="W83" s="345"/>
      <c r="X83" s="363"/>
      <c r="Y83" s="295"/>
      <c r="Z83" s="328"/>
      <c r="AA83" s="329"/>
      <c r="AB83" s="329"/>
      <c r="AC83" s="345"/>
      <c r="AD83" s="363"/>
      <c r="AE83" s="329"/>
    </row>
    <row r="84" spans="3:31" ht="16.2" customHeight="1">
      <c r="C84" s="329"/>
      <c r="D84" s="329"/>
      <c r="E84" s="345"/>
      <c r="F84" s="363"/>
      <c r="G84" s="295"/>
      <c r="H84" s="328"/>
      <c r="I84" s="329"/>
      <c r="J84" s="329"/>
      <c r="K84" s="345"/>
      <c r="L84" s="363"/>
      <c r="M84" s="295"/>
      <c r="N84" s="328"/>
      <c r="O84" s="329"/>
      <c r="P84" s="329"/>
      <c r="Q84" s="345"/>
      <c r="R84" s="363"/>
      <c r="S84" s="295"/>
      <c r="T84" s="328"/>
      <c r="U84" s="329"/>
      <c r="V84" s="329"/>
      <c r="W84" s="345"/>
      <c r="X84" s="363"/>
      <c r="Y84" s="295"/>
      <c r="Z84" s="328"/>
      <c r="AA84" s="329"/>
      <c r="AB84" s="329"/>
      <c r="AC84" s="345"/>
      <c r="AD84" s="363"/>
      <c r="AE84" s="329"/>
    </row>
    <row r="85" spans="3:31" ht="16.2" customHeight="1">
      <c r="C85" s="329"/>
      <c r="D85" s="329"/>
      <c r="E85" s="345"/>
      <c r="F85" s="363"/>
      <c r="G85" s="295"/>
      <c r="H85" s="328"/>
      <c r="I85" s="329"/>
      <c r="J85" s="329"/>
      <c r="K85" s="345"/>
      <c r="L85" s="363"/>
      <c r="M85" s="295"/>
      <c r="N85" s="328"/>
      <c r="O85" s="329"/>
      <c r="P85" s="329"/>
      <c r="Q85" s="345"/>
      <c r="R85" s="363"/>
      <c r="S85" s="295"/>
      <c r="T85" s="328"/>
      <c r="U85" s="329"/>
      <c r="V85" s="329"/>
      <c r="W85" s="345"/>
      <c r="X85" s="363"/>
      <c r="Y85" s="295"/>
      <c r="Z85" s="328"/>
      <c r="AA85" s="329"/>
      <c r="AB85" s="329"/>
      <c r="AC85" s="345"/>
      <c r="AD85" s="363"/>
      <c r="AE85" s="329"/>
    </row>
    <row r="86" spans="3:31" ht="16.2" customHeight="1">
      <c r="C86" s="329"/>
      <c r="D86" s="329"/>
      <c r="E86" s="345"/>
      <c r="F86" s="363"/>
      <c r="G86" s="295"/>
      <c r="H86" s="328"/>
      <c r="I86" s="329"/>
      <c r="J86" s="329"/>
      <c r="K86" s="345"/>
      <c r="L86" s="363"/>
      <c r="M86" s="295"/>
      <c r="N86" s="328"/>
      <c r="O86" s="329"/>
      <c r="P86" s="329"/>
      <c r="Q86" s="345"/>
      <c r="R86" s="363"/>
      <c r="S86" s="295"/>
      <c r="T86" s="328"/>
      <c r="U86" s="329"/>
      <c r="V86" s="329"/>
      <c r="W86" s="345"/>
      <c r="X86" s="363"/>
      <c r="Y86" s="295"/>
      <c r="Z86" s="328"/>
      <c r="AA86" s="329"/>
      <c r="AB86" s="329"/>
      <c r="AC86" s="345"/>
      <c r="AD86" s="363"/>
      <c r="AE86" s="329"/>
    </row>
  </sheetData>
  <sheetProtection formatCells="0"/>
  <mergeCells count="14">
    <mergeCell ref="C2:F3"/>
    <mergeCell ref="AA10:AD10"/>
    <mergeCell ref="W5:X5"/>
    <mergeCell ref="D5:L6"/>
    <mergeCell ref="C10:F10"/>
    <mergeCell ref="I10:L10"/>
    <mergeCell ref="O10:R10"/>
    <mergeCell ref="U10:X10"/>
    <mergeCell ref="W7:X7"/>
    <mergeCell ref="P5:V6"/>
    <mergeCell ref="P7:Q8"/>
    <mergeCell ref="AA5:AC6"/>
    <mergeCell ref="AA7:AB8"/>
    <mergeCell ref="D7:L8"/>
  </mergeCells>
  <phoneticPr fontId="2"/>
  <conditionalFormatting sqref="F13:F19">
    <cfRule type="cellIs" dxfId="11" priority="10" operator="greaterThan">
      <formula>D13</formula>
    </cfRule>
  </conditionalFormatting>
  <conditionalFormatting sqref="L13">
    <cfRule type="cellIs" dxfId="10" priority="9" operator="greaterThan">
      <formula>J13</formula>
    </cfRule>
  </conditionalFormatting>
  <conditionalFormatting sqref="X13:X16">
    <cfRule type="cellIs" dxfId="9" priority="8" operator="greaterThan">
      <formula>V13</formula>
    </cfRule>
  </conditionalFormatting>
  <conditionalFormatting sqref="F24:F26">
    <cfRule type="cellIs" dxfId="8" priority="7" operator="greaterThan">
      <formula>D24</formula>
    </cfRule>
  </conditionalFormatting>
  <conditionalFormatting sqref="X24:X25">
    <cfRule type="cellIs" dxfId="7" priority="5" operator="greaterThan">
      <formula>V24</formula>
    </cfRule>
  </conditionalFormatting>
  <conditionalFormatting sqref="AD24">
    <cfRule type="cellIs" dxfId="6" priority="4" operator="greaterThan">
      <formula>AB24</formula>
    </cfRule>
  </conditionalFormatting>
  <conditionalFormatting sqref="F30:F35">
    <cfRule type="cellIs" dxfId="5" priority="3" operator="greaterThan">
      <formula>D30</formula>
    </cfRule>
  </conditionalFormatting>
  <conditionalFormatting sqref="L30">
    <cfRule type="cellIs" dxfId="4" priority="2" operator="greaterThan">
      <formula>J30</formula>
    </cfRule>
  </conditionalFormatting>
  <conditionalFormatting sqref="X30:X31">
    <cfRule type="cellIs" dxfId="3" priority="1" operator="greaterThan">
      <formula>V30</formula>
    </cfRule>
  </conditionalFormatting>
  <hyperlinks>
    <hyperlink ref="C2:F3" location="提案表紙!A1" display="兵庫県折込資料表　" xr:uid="{00000000-0004-0000-17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7" orientation="landscape" horizontalDpi="300" verticalDpi="300" r:id="rId1"/>
  <headerFooter alignWithMargins="0">
    <oddFooter>&amp;L淡路市・洲本市・南あわじ市
&amp;RＰ－２０／２３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0">
    <tabColor rgb="FFF6F6F6"/>
    <pageSetUpPr fitToPage="1"/>
  </sheetPr>
  <dimension ref="A1:AE121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8.6640625" style="166" hidden="1" customWidth="1"/>
    <col min="2" max="2" width="9" style="167" hidden="1" customWidth="1"/>
    <col min="3" max="3" width="13.6640625" customWidth="1"/>
    <col min="4" max="4" width="7.44140625" customWidth="1"/>
    <col min="5" max="5" width="3.33203125" customWidth="1"/>
    <col min="6" max="6" width="8.77734375" customWidth="1"/>
    <col min="7" max="7" width="8.6640625" style="182" hidden="1" customWidth="1"/>
    <col min="8" max="8" width="8.6640625" style="183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3" width="11.6640625" style="190" hidden="1" customWidth="1"/>
    <col min="14" max="14" width="9" style="191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19" width="8.6640625" style="190" hidden="1" customWidth="1"/>
    <col min="20" max="20" width="8.6640625" style="191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5" width="8.6640625" style="190" hidden="1" customWidth="1"/>
    <col min="26" max="26" width="8.6640625" style="191" hidden="1" customWidth="1"/>
    <col min="27" max="27" width="13.33203125" customWidth="1"/>
    <col min="28" max="28" width="6.77734375" customWidth="1"/>
    <col min="29" max="29" width="3.33203125" customWidth="1"/>
    <col min="30" max="30" width="8.77734375" customWidth="1"/>
    <col min="31" max="31" width="9.44140625" bestFit="1" customWidth="1"/>
  </cols>
  <sheetData>
    <row r="1" spans="1:31" ht="14.1" hidden="1" customHeight="1">
      <c r="A1" s="166" t="s">
        <v>313</v>
      </c>
      <c r="B1" s="167" t="s">
        <v>314</v>
      </c>
      <c r="F1" s="72" t="s">
        <v>315</v>
      </c>
      <c r="G1" s="166" t="s">
        <v>313</v>
      </c>
      <c r="H1" s="167" t="s">
        <v>314</v>
      </c>
      <c r="L1" s="72" t="s">
        <v>315</v>
      </c>
      <c r="M1" s="166" t="s">
        <v>313</v>
      </c>
      <c r="N1" s="167" t="s">
        <v>314</v>
      </c>
      <c r="R1" s="72" t="s">
        <v>315</v>
      </c>
      <c r="S1" s="166" t="s">
        <v>313</v>
      </c>
      <c r="T1" s="167" t="s">
        <v>314</v>
      </c>
      <c r="X1" s="72" t="s">
        <v>315</v>
      </c>
      <c r="Y1" s="166" t="s">
        <v>313</v>
      </c>
      <c r="Z1" s="167" t="s">
        <v>314</v>
      </c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M2" s="182"/>
      <c r="N2" s="183"/>
      <c r="S2" s="166"/>
      <c r="T2" s="167"/>
      <c r="W2" t="s">
        <v>1073</v>
      </c>
      <c r="Y2"/>
      <c r="Z2"/>
    </row>
    <row r="3" spans="1:31" ht="13.2" customHeight="1">
      <c r="C3" s="933"/>
      <c r="D3" s="933"/>
      <c r="E3" s="933"/>
      <c r="F3" s="933"/>
      <c r="I3" s="121" t="s">
        <v>225</v>
      </c>
      <c r="M3" s="182"/>
      <c r="N3" s="183"/>
      <c r="S3" s="166"/>
      <c r="T3" s="167"/>
      <c r="W3" t="s">
        <v>1075</v>
      </c>
      <c r="Y3"/>
      <c r="Z3"/>
    </row>
    <row r="4" spans="1:31" ht="13.2" customHeight="1">
      <c r="C4" t="s">
        <v>903</v>
      </c>
      <c r="I4" s="288">
        <v>45717</v>
      </c>
      <c r="J4" s="284" t="s">
        <v>603</v>
      </c>
      <c r="K4" t="s">
        <v>213</v>
      </c>
      <c r="M4" s="182"/>
      <c r="N4" s="183"/>
      <c r="S4" s="166"/>
      <c r="T4" s="167"/>
      <c r="W4" t="s">
        <v>1072</v>
      </c>
      <c r="Y4" s="166"/>
      <c r="Z4" s="167"/>
    </row>
    <row r="5" spans="1:31" ht="13.2" customHeight="1">
      <c r="C5" s="6" t="s">
        <v>214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M5" s="188"/>
      <c r="N5" s="189"/>
      <c r="O5" s="6" t="s">
        <v>100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215</v>
      </c>
      <c r="X5" s="935"/>
      <c r="Y5" s="196"/>
      <c r="Z5" s="197"/>
      <c r="AA5" s="928"/>
      <c r="AB5" s="928"/>
      <c r="AC5" s="948"/>
      <c r="AD5" s="5" t="s">
        <v>216</v>
      </c>
      <c r="AE5" s="5" t="s">
        <v>216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M6" s="188"/>
      <c r="N6" s="189"/>
      <c r="O6" s="9"/>
      <c r="P6" s="942"/>
      <c r="Q6" s="942"/>
      <c r="R6" s="942"/>
      <c r="S6" s="942"/>
      <c r="T6" s="942"/>
      <c r="U6" s="942"/>
      <c r="V6" s="943"/>
      <c r="W6" s="9"/>
      <c r="X6" s="11"/>
      <c r="AA6" s="929"/>
      <c r="AB6" s="929"/>
      <c r="AC6" s="949"/>
      <c r="AD6" s="298"/>
      <c r="AE6" s="298"/>
    </row>
    <row r="7" spans="1:31" ht="13.2" customHeight="1">
      <c r="C7" s="6" t="s">
        <v>217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M7" s="188"/>
      <c r="N7" s="189"/>
      <c r="O7" s="6" t="s">
        <v>295</v>
      </c>
      <c r="P7" s="944">
        <f>提案表紙!H10</f>
        <v>0</v>
      </c>
      <c r="Q7" s="945"/>
      <c r="R7" s="76" t="s">
        <v>218</v>
      </c>
      <c r="U7" s="584">
        <f>AE43</f>
        <v>0</v>
      </c>
      <c r="V7" s="57"/>
      <c r="W7" s="934" t="s">
        <v>388</v>
      </c>
      <c r="X7" s="935"/>
      <c r="Y7" s="196"/>
      <c r="Z7" s="197"/>
      <c r="AA7" s="928"/>
      <c r="AB7" s="928"/>
      <c r="AC7" s="281"/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M8" s="188"/>
      <c r="N8" s="189"/>
      <c r="O8" s="315"/>
      <c r="P8" s="946"/>
      <c r="Q8" s="947"/>
      <c r="R8" s="9" t="s">
        <v>219</v>
      </c>
      <c r="U8" s="564">
        <f>提案表紙!I10</f>
        <v>0</v>
      </c>
      <c r="V8" s="102"/>
      <c r="W8" s="9"/>
      <c r="X8" s="11"/>
      <c r="AA8" s="929"/>
      <c r="AB8" s="929"/>
      <c r="AC8" s="294"/>
      <c r="AD8" s="294"/>
      <c r="AE8" s="296"/>
    </row>
    <row r="9" spans="1:31" ht="13.2" customHeight="1"/>
    <row r="10" spans="1:31" ht="16.2" customHeight="1">
      <c r="A10" s="166">
        <v>1</v>
      </c>
      <c r="B10" s="167">
        <v>6</v>
      </c>
      <c r="C10" s="930" t="s">
        <v>495</v>
      </c>
      <c r="D10" s="931"/>
      <c r="E10" s="931"/>
      <c r="F10" s="932"/>
      <c r="G10" s="184">
        <v>1</v>
      </c>
      <c r="H10" s="185">
        <v>6</v>
      </c>
      <c r="I10" s="930" t="s">
        <v>495</v>
      </c>
      <c r="J10" s="931"/>
      <c r="K10" s="931"/>
      <c r="L10" s="932"/>
      <c r="M10" s="192">
        <v>1</v>
      </c>
      <c r="N10" s="193">
        <v>6</v>
      </c>
      <c r="O10" s="930" t="s">
        <v>495</v>
      </c>
      <c r="P10" s="931"/>
      <c r="Q10" s="931"/>
      <c r="R10" s="932"/>
      <c r="S10" s="192">
        <v>1</v>
      </c>
      <c r="T10" s="193">
        <v>6</v>
      </c>
      <c r="U10" s="930" t="s">
        <v>495</v>
      </c>
      <c r="V10" s="931"/>
      <c r="W10" s="931"/>
      <c r="X10" s="932"/>
      <c r="Y10" s="192">
        <v>1</v>
      </c>
      <c r="Z10" s="193">
        <v>6</v>
      </c>
      <c r="AA10" s="930" t="s">
        <v>495</v>
      </c>
      <c r="AB10" s="931"/>
      <c r="AC10" s="931"/>
      <c r="AD10" s="932"/>
      <c r="AE10" s="666" t="s">
        <v>220</v>
      </c>
    </row>
    <row r="11" spans="1:31" ht="16.2" customHeight="1">
      <c r="C11" s="17" t="s">
        <v>221</v>
      </c>
      <c r="D11" s="31" t="s">
        <v>222</v>
      </c>
      <c r="E11" s="32" t="s">
        <v>223</v>
      </c>
      <c r="F11" s="33" t="s">
        <v>103</v>
      </c>
      <c r="I11" s="17" t="s">
        <v>221</v>
      </c>
      <c r="J11" s="31" t="s">
        <v>222</v>
      </c>
      <c r="K11" s="32" t="s">
        <v>223</v>
      </c>
      <c r="L11" s="33" t="s">
        <v>103</v>
      </c>
      <c r="O11" s="17" t="s">
        <v>221</v>
      </c>
      <c r="P11" s="31" t="s">
        <v>222</v>
      </c>
      <c r="Q11" s="32" t="s">
        <v>223</v>
      </c>
      <c r="R11" s="33" t="s">
        <v>103</v>
      </c>
      <c r="U11" s="17" t="s">
        <v>221</v>
      </c>
      <c r="V11" s="31" t="s">
        <v>222</v>
      </c>
      <c r="W11" s="32" t="s">
        <v>223</v>
      </c>
      <c r="X11" s="33" t="s">
        <v>103</v>
      </c>
      <c r="AA11" s="17" t="s">
        <v>221</v>
      </c>
      <c r="AB11" s="31" t="s">
        <v>222</v>
      </c>
      <c r="AC11" s="32" t="s">
        <v>223</v>
      </c>
      <c r="AD11" s="33" t="s">
        <v>103</v>
      </c>
      <c r="AE11" s="34" t="s">
        <v>224</v>
      </c>
    </row>
    <row r="12" spans="1:31" ht="16.2" customHeight="1">
      <c r="C12" s="70"/>
      <c r="D12" s="58" ph="1"/>
      <c r="E12" s="39"/>
      <c r="F12" s="37"/>
      <c r="I12" s="52"/>
      <c r="J12" s="35"/>
      <c r="K12" s="36"/>
      <c r="L12" s="35"/>
      <c r="O12" s="52"/>
      <c r="P12" s="35"/>
      <c r="Q12" s="36"/>
      <c r="R12" s="35"/>
      <c r="U12" s="52"/>
      <c r="V12" s="35"/>
      <c r="W12" s="36"/>
      <c r="X12" s="35"/>
      <c r="AA12" s="52"/>
      <c r="AB12" s="35"/>
      <c r="AC12" s="36"/>
      <c r="AD12" s="35"/>
      <c r="AE12" s="35"/>
    </row>
    <row r="13" spans="1:31" ht="16.2" customHeight="1">
      <c r="A13" s="166">
        <v>2</v>
      </c>
      <c r="B13" s="167">
        <v>21</v>
      </c>
      <c r="C13" s="962" t="s">
        <v>496</v>
      </c>
      <c r="D13" s="960"/>
      <c r="E13" s="960"/>
      <c r="F13" s="961"/>
      <c r="G13" s="182">
        <v>2</v>
      </c>
      <c r="H13" s="183">
        <v>22</v>
      </c>
      <c r="I13" s="962" t="s">
        <v>507</v>
      </c>
      <c r="J13" s="963"/>
      <c r="K13" s="963"/>
      <c r="L13" s="964"/>
      <c r="M13" s="194">
        <v>2</v>
      </c>
      <c r="N13" s="195">
        <v>23</v>
      </c>
      <c r="O13" s="962" t="s">
        <v>1003</v>
      </c>
      <c r="P13" s="960"/>
      <c r="Q13" s="960"/>
      <c r="R13" s="961"/>
      <c r="S13" s="190">
        <v>2</v>
      </c>
      <c r="T13" s="191">
        <v>23</v>
      </c>
      <c r="U13" s="962" t="s">
        <v>345</v>
      </c>
      <c r="V13" s="960"/>
      <c r="W13" s="960"/>
      <c r="X13" s="961"/>
      <c r="Y13" s="190">
        <v>2</v>
      </c>
      <c r="Z13" s="191">
        <v>24</v>
      </c>
      <c r="AA13" s="962" t="s">
        <v>529</v>
      </c>
      <c r="AB13" s="960"/>
      <c r="AC13" s="960"/>
      <c r="AD13" s="961"/>
      <c r="AE13" s="308"/>
    </row>
    <row r="14" spans="1:31" ht="16.2" customHeight="1">
      <c r="A14" s="166">
        <v>3</v>
      </c>
      <c r="B14" s="167">
        <v>62102</v>
      </c>
      <c r="C14" s="155" t="s">
        <v>498</v>
      </c>
      <c r="D14" s="137">
        <v>250</v>
      </c>
      <c r="E14" s="239"/>
      <c r="F14" s="257"/>
      <c r="G14" s="182">
        <v>3</v>
      </c>
      <c r="H14" s="183">
        <v>62201</v>
      </c>
      <c r="I14" s="156" t="s">
        <v>508</v>
      </c>
      <c r="J14" s="142">
        <v>1000</v>
      </c>
      <c r="K14" s="618"/>
      <c r="L14" s="713"/>
      <c r="M14" s="194">
        <v>3</v>
      </c>
      <c r="N14" s="195">
        <v>62301</v>
      </c>
      <c r="O14" s="159" t="s">
        <v>513</v>
      </c>
      <c r="P14" s="142">
        <v>50</v>
      </c>
      <c r="Q14" s="618" t="s">
        <v>708</v>
      </c>
      <c r="R14" s="713"/>
      <c r="S14" s="190">
        <v>3</v>
      </c>
      <c r="T14" s="191">
        <v>62317</v>
      </c>
      <c r="U14" s="156" t="s">
        <v>936</v>
      </c>
      <c r="V14" s="142">
        <v>600</v>
      </c>
      <c r="W14" s="618"/>
      <c r="X14" s="713"/>
      <c r="Y14" s="190">
        <v>3</v>
      </c>
      <c r="Z14" s="195">
        <v>62401</v>
      </c>
      <c r="AA14" s="155" t="s">
        <v>36</v>
      </c>
      <c r="AB14" s="142">
        <v>400</v>
      </c>
      <c r="AC14" s="224"/>
      <c r="AD14" s="713"/>
      <c r="AE14" s="309"/>
    </row>
    <row r="15" spans="1:31" ht="16.2" customHeight="1">
      <c r="A15" s="166">
        <v>3</v>
      </c>
      <c r="B15" s="167">
        <v>62103</v>
      </c>
      <c r="C15" s="155" t="s">
        <v>499</v>
      </c>
      <c r="D15" s="138">
        <v>150</v>
      </c>
      <c r="E15" s="224"/>
      <c r="F15" s="214"/>
      <c r="G15" s="182">
        <v>3</v>
      </c>
      <c r="H15" s="183">
        <v>62204</v>
      </c>
      <c r="I15" s="155" t="s">
        <v>870</v>
      </c>
      <c r="J15" s="138">
        <v>250</v>
      </c>
      <c r="K15" s="224"/>
      <c r="L15" s="214"/>
      <c r="M15" s="194">
        <v>3</v>
      </c>
      <c r="N15" s="195">
        <v>62306</v>
      </c>
      <c r="O15" s="155" t="s">
        <v>871</v>
      </c>
      <c r="P15" s="138">
        <v>950</v>
      </c>
      <c r="Q15" s="224"/>
      <c r="R15" s="214"/>
      <c r="S15" s="190">
        <v>3</v>
      </c>
      <c r="T15" s="191">
        <v>62314</v>
      </c>
      <c r="U15" s="156" t="s">
        <v>520</v>
      </c>
      <c r="V15" s="142">
        <v>350</v>
      </c>
      <c r="W15" s="224"/>
      <c r="X15" s="214"/>
      <c r="Y15" s="190">
        <v>3</v>
      </c>
      <c r="Z15" s="195">
        <v>62406</v>
      </c>
      <c r="AA15" s="155" t="s">
        <v>977</v>
      </c>
      <c r="AB15" s="138">
        <v>400</v>
      </c>
      <c r="AC15" s="224"/>
      <c r="AD15" s="214"/>
      <c r="AE15" s="309"/>
    </row>
    <row r="16" spans="1:31" ht="16.2" customHeight="1">
      <c r="A16" s="166">
        <v>3</v>
      </c>
      <c r="B16" s="167">
        <v>62105</v>
      </c>
      <c r="C16" s="155" t="s">
        <v>37</v>
      </c>
      <c r="D16" s="138">
        <v>600</v>
      </c>
      <c r="E16" s="224"/>
      <c r="F16" s="214"/>
      <c r="G16" s="182">
        <v>3</v>
      </c>
      <c r="H16" s="183">
        <v>62205</v>
      </c>
      <c r="I16" s="161" t="s">
        <v>999</v>
      </c>
      <c r="J16" s="138">
        <v>200</v>
      </c>
      <c r="K16" s="224"/>
      <c r="L16" s="214"/>
      <c r="M16" s="194">
        <v>3</v>
      </c>
      <c r="N16" s="195">
        <v>62307</v>
      </c>
      <c r="O16" s="155" t="s">
        <v>514</v>
      </c>
      <c r="P16" s="138">
        <v>250</v>
      </c>
      <c r="Q16" s="224"/>
      <c r="R16" s="214"/>
      <c r="S16" s="190">
        <v>3</v>
      </c>
      <c r="T16" s="191">
        <v>62316</v>
      </c>
      <c r="U16" s="155" t="s">
        <v>521</v>
      </c>
      <c r="V16" s="138">
        <v>1100</v>
      </c>
      <c r="W16" s="224"/>
      <c r="X16" s="214"/>
      <c r="Y16" s="190">
        <v>3</v>
      </c>
      <c r="Z16" s="195">
        <v>62407</v>
      </c>
      <c r="AA16" s="155" t="s">
        <v>524</v>
      </c>
      <c r="AB16" s="138">
        <v>400</v>
      </c>
      <c r="AC16" s="224"/>
      <c r="AD16" s="214"/>
      <c r="AE16" s="309"/>
    </row>
    <row r="17" spans="1:31" ht="16.2" customHeight="1">
      <c r="A17" s="166">
        <v>3</v>
      </c>
      <c r="B17" s="167">
        <v>62106</v>
      </c>
      <c r="C17" s="155" t="s">
        <v>500</v>
      </c>
      <c r="D17" s="138">
        <v>400</v>
      </c>
      <c r="E17" s="224"/>
      <c r="F17" s="214"/>
      <c r="G17" s="182">
        <v>3</v>
      </c>
      <c r="H17" s="183">
        <v>62220</v>
      </c>
      <c r="I17" s="143" t="s">
        <v>509</v>
      </c>
      <c r="J17" s="138">
        <v>150</v>
      </c>
      <c r="K17" s="224"/>
      <c r="L17" s="214"/>
      <c r="M17" s="194">
        <v>3</v>
      </c>
      <c r="N17" s="195">
        <v>62308</v>
      </c>
      <c r="O17" s="155" t="s">
        <v>515</v>
      </c>
      <c r="P17" s="138">
        <v>500</v>
      </c>
      <c r="Q17" s="224"/>
      <c r="R17" s="214"/>
      <c r="S17" s="190">
        <v>3</v>
      </c>
      <c r="T17" s="195">
        <v>62315</v>
      </c>
      <c r="U17" s="155" t="s">
        <v>1111</v>
      </c>
      <c r="V17" s="3">
        <v>900</v>
      </c>
      <c r="W17" s="224"/>
      <c r="X17" s="258"/>
      <c r="Y17" s="190">
        <v>3</v>
      </c>
      <c r="Z17" s="195">
        <v>62408</v>
      </c>
      <c r="AA17" s="155" t="s">
        <v>525</v>
      </c>
      <c r="AB17" s="140">
        <v>350</v>
      </c>
      <c r="AC17" s="224"/>
      <c r="AD17" s="214"/>
      <c r="AE17" s="309"/>
    </row>
    <row r="18" spans="1:31" ht="16.2" customHeight="1">
      <c r="A18" s="166">
        <v>3</v>
      </c>
      <c r="B18" s="167">
        <v>62107</v>
      </c>
      <c r="C18" s="155" t="s">
        <v>38</v>
      </c>
      <c r="D18" s="138">
        <v>450</v>
      </c>
      <c r="E18" s="637"/>
      <c r="F18" s="214"/>
      <c r="G18" s="182">
        <v>3</v>
      </c>
      <c r="H18" s="183">
        <v>62223</v>
      </c>
      <c r="I18" s="155" t="s">
        <v>1056</v>
      </c>
      <c r="J18" s="2">
        <v>50</v>
      </c>
      <c r="K18" s="224"/>
      <c r="L18" s="214"/>
      <c r="M18" s="194">
        <v>3</v>
      </c>
      <c r="N18" s="195">
        <v>62309</v>
      </c>
      <c r="O18" s="155" t="s">
        <v>516</v>
      </c>
      <c r="P18" s="138">
        <v>450</v>
      </c>
      <c r="Q18" s="224"/>
      <c r="R18" s="214"/>
      <c r="S18" s="194">
        <v>3</v>
      </c>
      <c r="U18" s="155"/>
      <c r="V18" s="723"/>
      <c r="W18" s="224"/>
      <c r="X18" s="214"/>
      <c r="Y18" s="190">
        <v>3</v>
      </c>
      <c r="Z18" s="195">
        <v>62409</v>
      </c>
      <c r="AA18" s="155" t="s">
        <v>527</v>
      </c>
      <c r="AB18" s="138">
        <v>550</v>
      </c>
      <c r="AC18" s="224"/>
      <c r="AD18" s="214"/>
      <c r="AE18" s="309"/>
    </row>
    <row r="19" spans="1:31" ht="16.2" customHeight="1">
      <c r="A19" s="166">
        <v>3</v>
      </c>
      <c r="B19" s="167">
        <v>62109</v>
      </c>
      <c r="C19" s="744" t="s">
        <v>1053</v>
      </c>
      <c r="D19" s="138">
        <v>600</v>
      </c>
      <c r="E19" s="637"/>
      <c r="F19" s="214"/>
      <c r="G19" s="182">
        <v>3</v>
      </c>
      <c r="H19" s="183">
        <v>62226</v>
      </c>
      <c r="I19" s="155" t="s">
        <v>1062</v>
      </c>
      <c r="J19" s="2">
        <v>50</v>
      </c>
      <c r="K19" s="224"/>
      <c r="L19" s="214"/>
      <c r="M19" s="194">
        <v>3</v>
      </c>
      <c r="N19" s="195">
        <v>62311</v>
      </c>
      <c r="O19" s="155" t="s">
        <v>916</v>
      </c>
      <c r="P19" s="138">
        <v>900</v>
      </c>
      <c r="Q19" s="224"/>
      <c r="R19" s="214"/>
      <c r="S19" s="194">
        <v>3</v>
      </c>
      <c r="T19" s="195"/>
      <c r="U19" s="155"/>
      <c r="V19" s="723"/>
      <c r="W19" s="224"/>
      <c r="X19" s="214"/>
      <c r="Y19" s="190">
        <v>3</v>
      </c>
      <c r="Z19" s="195">
        <v>62410</v>
      </c>
      <c r="AA19" s="155" t="s">
        <v>528</v>
      </c>
      <c r="AB19" s="138">
        <v>850</v>
      </c>
      <c r="AC19" s="224"/>
      <c r="AD19" s="214"/>
      <c r="AE19" s="309"/>
    </row>
    <row r="20" spans="1:31" ht="16.2" customHeight="1">
      <c r="A20" s="166">
        <v>3</v>
      </c>
      <c r="B20" s="167">
        <v>62110</v>
      </c>
      <c r="C20" s="155" t="s">
        <v>501</v>
      </c>
      <c r="D20" s="138">
        <v>250</v>
      </c>
      <c r="E20" s="637"/>
      <c r="F20" s="214"/>
      <c r="G20" s="182">
        <v>3</v>
      </c>
      <c r="H20" s="183">
        <v>62228</v>
      </c>
      <c r="I20" s="155" t="s">
        <v>1102</v>
      </c>
      <c r="J20" s="789" t="s">
        <v>902</v>
      </c>
      <c r="K20" s="224"/>
      <c r="L20" s="214"/>
      <c r="M20" s="194">
        <v>3</v>
      </c>
      <c r="N20" s="195">
        <v>62312</v>
      </c>
      <c r="O20" s="155" t="s">
        <v>517</v>
      </c>
      <c r="P20" s="138">
        <v>850</v>
      </c>
      <c r="Q20" s="224"/>
      <c r="R20" s="214"/>
      <c r="S20" s="190">
        <v>3</v>
      </c>
      <c r="T20" s="731"/>
      <c r="V20" s="2"/>
      <c r="W20" s="224"/>
      <c r="X20" s="715"/>
      <c r="Y20" s="190">
        <v>3</v>
      </c>
      <c r="Z20" s="195">
        <v>62411</v>
      </c>
      <c r="AA20" s="156" t="s">
        <v>1036</v>
      </c>
      <c r="AB20" s="138">
        <v>600</v>
      </c>
      <c r="AC20" s="224"/>
      <c r="AD20" s="214"/>
      <c r="AE20" s="309"/>
    </row>
    <row r="21" spans="1:31" ht="16.2" customHeight="1" thickBot="1">
      <c r="A21" s="166">
        <v>3</v>
      </c>
      <c r="B21" s="167">
        <v>62111</v>
      </c>
      <c r="C21" s="155" t="s">
        <v>502</v>
      </c>
      <c r="D21" s="138">
        <v>150</v>
      </c>
      <c r="E21" s="637"/>
      <c r="F21" s="214"/>
      <c r="G21" s="182">
        <v>3</v>
      </c>
      <c r="I21" s="155"/>
      <c r="J21" s="2"/>
      <c r="K21" s="224"/>
      <c r="L21" s="258"/>
      <c r="M21" s="194">
        <v>3</v>
      </c>
      <c r="N21" s="195">
        <v>62313</v>
      </c>
      <c r="O21" s="161" t="s">
        <v>1082</v>
      </c>
      <c r="P21" s="138">
        <v>200</v>
      </c>
      <c r="Q21" s="224"/>
      <c r="R21" s="214"/>
      <c r="S21" s="194">
        <v>3</v>
      </c>
      <c r="T21" s="195"/>
      <c r="U21" s="336"/>
      <c r="V21" s="217"/>
      <c r="W21" s="607"/>
      <c r="X21" s="211"/>
      <c r="Y21" s="190">
        <v>3</v>
      </c>
      <c r="Z21" s="195">
        <v>62412</v>
      </c>
      <c r="AA21" s="156" t="s">
        <v>205</v>
      </c>
      <c r="AB21" s="138">
        <v>500</v>
      </c>
      <c r="AC21" s="224"/>
      <c r="AD21" s="214"/>
      <c r="AE21" s="309"/>
    </row>
    <row r="22" spans="1:31" ht="16.2" customHeight="1" thickTop="1">
      <c r="A22" s="166">
        <v>3</v>
      </c>
      <c r="B22" s="167">
        <v>62112</v>
      </c>
      <c r="C22" s="155" t="s">
        <v>503</v>
      </c>
      <c r="D22" s="138">
        <v>100</v>
      </c>
      <c r="E22" s="637"/>
      <c r="F22" s="214"/>
      <c r="G22" s="182">
        <v>3</v>
      </c>
      <c r="I22" s="155"/>
      <c r="J22" s="2"/>
      <c r="K22" s="224"/>
      <c r="L22" s="258"/>
      <c r="M22" s="194">
        <v>3</v>
      </c>
      <c r="N22" s="731">
        <v>62319</v>
      </c>
      <c r="O22" s="734" t="s">
        <v>1076</v>
      </c>
      <c r="P22" s="735">
        <v>50</v>
      </c>
      <c r="Q22" s="224"/>
      <c r="R22" s="214"/>
      <c r="S22" s="194">
        <v>4</v>
      </c>
      <c r="T22" s="195"/>
      <c r="U22" s="147" t="s">
        <v>362</v>
      </c>
      <c r="V22" s="153">
        <f>SUM(,V14:V21)</f>
        <v>2950</v>
      </c>
      <c r="W22" s="154"/>
      <c r="X22" s="79">
        <f>SUM(X14:X21)</f>
        <v>0</v>
      </c>
      <c r="Y22" s="190">
        <v>3</v>
      </c>
      <c r="Z22" s="195">
        <v>62416</v>
      </c>
      <c r="AA22" s="155" t="s">
        <v>530</v>
      </c>
      <c r="AB22" s="138">
        <v>450</v>
      </c>
      <c r="AC22" s="224"/>
      <c r="AD22" s="214"/>
      <c r="AE22" s="309"/>
    </row>
    <row r="23" spans="1:31" ht="16.2" customHeight="1">
      <c r="A23" s="166">
        <v>3</v>
      </c>
      <c r="B23" s="167">
        <v>62113</v>
      </c>
      <c r="C23" s="155" t="s">
        <v>504</v>
      </c>
      <c r="D23" s="138">
        <v>300</v>
      </c>
      <c r="E23" s="637"/>
      <c r="F23" s="214"/>
      <c r="G23" s="182">
        <v>3</v>
      </c>
      <c r="I23" s="155"/>
      <c r="J23" s="676"/>
      <c r="K23" s="224"/>
      <c r="L23" s="258"/>
      <c r="M23" s="194">
        <v>3</v>
      </c>
      <c r="N23" s="195">
        <v>62323</v>
      </c>
      <c r="O23" s="742" t="s">
        <v>1016</v>
      </c>
      <c r="P23" s="138">
        <v>350</v>
      </c>
      <c r="Q23" s="224"/>
      <c r="R23" s="214"/>
      <c r="S23" s="194">
        <v>2</v>
      </c>
      <c r="T23" s="195">
        <v>23</v>
      </c>
      <c r="U23" s="962" t="s">
        <v>523</v>
      </c>
      <c r="V23" s="960"/>
      <c r="W23" s="960"/>
      <c r="X23" s="961"/>
      <c r="Y23" s="190">
        <v>3</v>
      </c>
      <c r="Z23" s="195">
        <v>62418</v>
      </c>
      <c r="AA23" s="155" t="s">
        <v>531</v>
      </c>
      <c r="AB23" s="138">
        <v>750</v>
      </c>
      <c r="AC23" s="224"/>
      <c r="AD23" s="214"/>
      <c r="AE23" s="309"/>
    </row>
    <row r="24" spans="1:31" ht="16.2" customHeight="1">
      <c r="A24" s="166">
        <v>3</v>
      </c>
      <c r="B24" s="167">
        <v>62114</v>
      </c>
      <c r="C24" s="143" t="s">
        <v>505</v>
      </c>
      <c r="D24" s="138">
        <v>200</v>
      </c>
      <c r="E24" s="637"/>
      <c r="F24" s="214"/>
      <c r="G24" s="182">
        <v>3</v>
      </c>
      <c r="I24" s="155"/>
      <c r="J24" s="2"/>
      <c r="K24" s="224"/>
      <c r="L24" s="258"/>
      <c r="M24" s="194">
        <v>3</v>
      </c>
      <c r="N24" s="195">
        <v>62331</v>
      </c>
      <c r="O24" s="157" t="s">
        <v>518</v>
      </c>
      <c r="P24" s="138">
        <v>100</v>
      </c>
      <c r="Q24" s="726"/>
      <c r="R24" s="214"/>
      <c r="S24" s="194">
        <v>3</v>
      </c>
      <c r="T24" s="195">
        <v>62302</v>
      </c>
      <c r="U24" s="156" t="s">
        <v>203</v>
      </c>
      <c r="V24" s="142">
        <v>250</v>
      </c>
      <c r="W24" s="618"/>
      <c r="X24" s="257"/>
      <c r="Y24" s="190">
        <v>3</v>
      </c>
      <c r="Z24" s="195">
        <v>62422</v>
      </c>
      <c r="AA24" s="743" t="s">
        <v>1037</v>
      </c>
      <c r="AB24" s="138">
        <v>250</v>
      </c>
      <c r="AC24" s="224"/>
      <c r="AD24" s="214"/>
      <c r="AE24" s="309"/>
    </row>
    <row r="25" spans="1:31" ht="16.2" customHeight="1">
      <c r="A25" s="166">
        <v>3</v>
      </c>
      <c r="B25" s="167">
        <v>62115</v>
      </c>
      <c r="C25" s="143" t="s">
        <v>506</v>
      </c>
      <c r="D25" s="138">
        <v>100</v>
      </c>
      <c r="E25" s="637"/>
      <c r="F25" s="214"/>
      <c r="G25" s="182">
        <v>3</v>
      </c>
      <c r="I25" s="155"/>
      <c r="J25" s="676"/>
      <c r="K25" s="224"/>
      <c r="L25" s="258"/>
      <c r="M25" s="194">
        <v>3</v>
      </c>
      <c r="N25" s="195">
        <v>62336</v>
      </c>
      <c r="O25" s="155" t="s">
        <v>488</v>
      </c>
      <c r="P25" s="140">
        <v>50</v>
      </c>
      <c r="Q25" s="224"/>
      <c r="R25" s="214"/>
      <c r="S25" s="194">
        <v>3</v>
      </c>
      <c r="T25" s="195"/>
      <c r="U25" s="155"/>
      <c r="V25" s="138"/>
      <c r="W25" s="226"/>
      <c r="X25" s="258"/>
      <c r="Y25" s="190">
        <v>3</v>
      </c>
      <c r="Z25" s="195">
        <v>62426</v>
      </c>
      <c r="AA25" s="743" t="s">
        <v>1050</v>
      </c>
      <c r="AB25" s="138">
        <v>1700</v>
      </c>
      <c r="AC25" s="224"/>
      <c r="AD25" s="214"/>
      <c r="AE25" s="309"/>
    </row>
    <row r="26" spans="1:31" ht="16.2" customHeight="1">
      <c r="A26" s="166">
        <v>3</v>
      </c>
      <c r="B26" s="167">
        <v>62128</v>
      </c>
      <c r="C26" s="143" t="s">
        <v>1033</v>
      </c>
      <c r="D26" s="138">
        <v>150</v>
      </c>
      <c r="E26" s="637"/>
      <c r="F26" s="214"/>
      <c r="G26" s="182">
        <v>3</v>
      </c>
      <c r="I26" s="155"/>
      <c r="J26" s="2"/>
      <c r="K26" s="224"/>
      <c r="L26" s="714"/>
      <c r="M26" s="194">
        <v>3</v>
      </c>
      <c r="N26" s="195">
        <v>62337</v>
      </c>
      <c r="O26" s="155" t="s">
        <v>1004</v>
      </c>
      <c r="P26" s="140">
        <v>150</v>
      </c>
      <c r="Q26" s="224"/>
      <c r="R26" s="214"/>
      <c r="S26" s="194">
        <v>3</v>
      </c>
      <c r="T26" s="195"/>
      <c r="U26" s="156"/>
      <c r="V26" s="138"/>
      <c r="W26" s="224"/>
      <c r="X26" s="258"/>
      <c r="Y26" s="190">
        <v>3</v>
      </c>
      <c r="Z26" s="195">
        <v>62433</v>
      </c>
      <c r="AA26" s="779" t="s">
        <v>532</v>
      </c>
      <c r="AB26" s="754">
        <v>100</v>
      </c>
      <c r="AC26" s="224"/>
      <c r="AD26" s="214"/>
      <c r="AE26" s="309"/>
    </row>
    <row r="27" spans="1:31" ht="16.2" customHeight="1" thickBot="1">
      <c r="A27" s="166">
        <v>3</v>
      </c>
      <c r="B27" s="167">
        <v>62119</v>
      </c>
      <c r="C27" s="728" t="s">
        <v>1068</v>
      </c>
      <c r="D27" s="138">
        <v>450</v>
      </c>
      <c r="E27" s="637"/>
      <c r="F27" s="214"/>
      <c r="G27" s="182">
        <v>3</v>
      </c>
      <c r="I27" s="336"/>
      <c r="J27" s="213"/>
      <c r="K27" s="224"/>
      <c r="L27" s="214"/>
      <c r="M27" s="194">
        <v>3</v>
      </c>
      <c r="N27" s="195">
        <v>62332</v>
      </c>
      <c r="O27" s="155" t="s">
        <v>519</v>
      </c>
      <c r="P27" s="138">
        <v>150</v>
      </c>
      <c r="Q27" s="224"/>
      <c r="R27" s="214"/>
      <c r="S27" s="194">
        <v>3</v>
      </c>
      <c r="T27" s="195"/>
      <c r="U27" s="156"/>
      <c r="V27" s="138"/>
      <c r="W27" s="640"/>
      <c r="X27" s="258"/>
      <c r="Y27" s="190">
        <v>3</v>
      </c>
      <c r="Z27" s="191">
        <v>62434</v>
      </c>
      <c r="AA27" s="155" t="s">
        <v>533</v>
      </c>
      <c r="AB27" s="138">
        <v>200</v>
      </c>
      <c r="AC27" s="224"/>
      <c r="AD27" s="214"/>
      <c r="AE27" s="309"/>
    </row>
    <row r="28" spans="1:31" ht="16.2" customHeight="1" thickTop="1">
      <c r="A28" s="166">
        <v>3</v>
      </c>
      <c r="B28" s="167">
        <v>62121</v>
      </c>
      <c r="C28" s="728" t="s">
        <v>1187</v>
      </c>
      <c r="D28" s="2">
        <v>100</v>
      </c>
      <c r="E28" s="637"/>
      <c r="F28" s="214"/>
      <c r="G28" s="187">
        <v>4</v>
      </c>
      <c r="H28" s="186"/>
      <c r="I28" s="40" t="s">
        <v>592</v>
      </c>
      <c r="J28" s="148">
        <f>SUM(J14:J26)</f>
        <v>1700</v>
      </c>
      <c r="K28" s="64"/>
      <c r="L28" s="79">
        <f>SUM(L12:L26)</f>
        <v>0</v>
      </c>
      <c r="M28" s="194">
        <v>3</v>
      </c>
      <c r="N28" s="195">
        <v>62333</v>
      </c>
      <c r="O28" s="162" t="s">
        <v>912</v>
      </c>
      <c r="P28" s="140">
        <v>100</v>
      </c>
      <c r="Q28" s="224"/>
      <c r="R28" s="214"/>
      <c r="S28" s="194">
        <v>4</v>
      </c>
      <c r="T28" s="195"/>
      <c r="U28" s="178" t="s">
        <v>350</v>
      </c>
      <c r="V28" s="149">
        <f>SUM(V24:V27)</f>
        <v>250</v>
      </c>
      <c r="W28" s="42"/>
      <c r="X28" s="79">
        <f>SUM(X24:X27)</f>
        <v>0</v>
      </c>
      <c r="Y28" s="190">
        <v>3</v>
      </c>
      <c r="Z28" s="191">
        <v>62436</v>
      </c>
      <c r="AA28" s="156" t="s">
        <v>534</v>
      </c>
      <c r="AB28" s="142">
        <v>250</v>
      </c>
      <c r="AC28" s="224"/>
      <c r="AD28" s="214"/>
      <c r="AE28" s="309"/>
    </row>
    <row r="29" spans="1:31" ht="16.2" customHeight="1">
      <c r="A29" s="166">
        <v>3</v>
      </c>
      <c r="B29" s="167">
        <v>62127</v>
      </c>
      <c r="C29" s="727" t="s">
        <v>1061</v>
      </c>
      <c r="D29" s="138">
        <v>400</v>
      </c>
      <c r="E29" s="637"/>
      <c r="F29" s="214"/>
      <c r="G29" s="187">
        <v>2</v>
      </c>
      <c r="H29" s="186">
        <v>22</v>
      </c>
      <c r="I29" s="959" t="s">
        <v>344</v>
      </c>
      <c r="J29" s="960"/>
      <c r="K29" s="960"/>
      <c r="L29" s="961"/>
      <c r="M29" s="194">
        <v>3</v>
      </c>
      <c r="N29" s="195">
        <v>62335</v>
      </c>
      <c r="O29" s="155" t="s">
        <v>1055</v>
      </c>
      <c r="P29" s="725">
        <v>200</v>
      </c>
      <c r="Q29" s="226"/>
      <c r="R29" s="214"/>
      <c r="S29" s="194">
        <v>3</v>
      </c>
      <c r="T29" s="195"/>
      <c r="U29" s="155"/>
      <c r="V29" s="140"/>
      <c r="W29" s="224"/>
      <c r="X29" s="258"/>
      <c r="Y29" s="190">
        <v>3</v>
      </c>
      <c r="Z29" s="191">
        <v>62438</v>
      </c>
      <c r="AA29" s="156" t="s">
        <v>535</v>
      </c>
      <c r="AB29" s="142">
        <v>150</v>
      </c>
      <c r="AC29" s="224"/>
      <c r="AD29" s="214"/>
      <c r="AE29" s="309"/>
    </row>
    <row r="30" spans="1:31" ht="16.2" customHeight="1">
      <c r="A30" s="166">
        <v>3</v>
      </c>
      <c r="C30" s="727"/>
      <c r="D30" s="138"/>
      <c r="E30" s="637"/>
      <c r="F30" s="214"/>
      <c r="G30" s="187">
        <v>3</v>
      </c>
      <c r="H30" s="186">
        <v>62208</v>
      </c>
      <c r="I30" s="143" t="s">
        <v>510</v>
      </c>
      <c r="J30" s="2">
        <v>200</v>
      </c>
      <c r="K30" s="239"/>
      <c r="L30" s="713"/>
      <c r="M30" s="194">
        <v>3</v>
      </c>
      <c r="N30" s="195"/>
      <c r="O30" s="155"/>
      <c r="P30" s="676"/>
      <c r="Q30" s="224"/>
      <c r="R30" s="214"/>
      <c r="S30" s="194">
        <v>3</v>
      </c>
      <c r="T30" s="195"/>
      <c r="U30" s="155"/>
      <c r="V30" s="138"/>
      <c r="W30" s="224"/>
      <c r="X30" s="258"/>
      <c r="Y30" s="190">
        <v>3</v>
      </c>
      <c r="Z30" s="191">
        <v>62439</v>
      </c>
      <c r="AA30" s="156" t="s">
        <v>536</v>
      </c>
      <c r="AB30" s="142">
        <v>200</v>
      </c>
      <c r="AC30" s="224"/>
      <c r="AD30" s="214"/>
      <c r="AE30" s="309"/>
    </row>
    <row r="31" spans="1:31" ht="16.2" customHeight="1">
      <c r="A31" s="166">
        <v>3</v>
      </c>
      <c r="C31" s="727"/>
      <c r="D31" s="138"/>
      <c r="E31" s="637"/>
      <c r="F31" s="214"/>
      <c r="G31" s="187">
        <v>3</v>
      </c>
      <c r="H31" s="186">
        <v>62213</v>
      </c>
      <c r="I31" s="143" t="s">
        <v>907</v>
      </c>
      <c r="J31" s="2">
        <v>700</v>
      </c>
      <c r="K31" s="224"/>
      <c r="L31" s="214"/>
      <c r="M31" s="194">
        <v>3</v>
      </c>
      <c r="N31" s="195"/>
      <c r="O31" s="157"/>
      <c r="P31" s="723"/>
      <c r="Q31" s="224"/>
      <c r="R31" s="258"/>
      <c r="S31" s="194">
        <v>3</v>
      </c>
      <c r="T31" s="195"/>
      <c r="U31" s="155"/>
      <c r="V31" s="138"/>
      <c r="W31" s="640"/>
      <c r="X31" s="258"/>
      <c r="Y31" s="190">
        <v>3</v>
      </c>
      <c r="Z31" s="191">
        <v>62446</v>
      </c>
      <c r="AA31" s="744" t="s">
        <v>940</v>
      </c>
      <c r="AB31" s="138">
        <v>200</v>
      </c>
      <c r="AC31" s="224"/>
      <c r="AD31" s="214"/>
      <c r="AE31" s="309"/>
    </row>
    <row r="32" spans="1:31" ht="16.2" customHeight="1">
      <c r="A32" s="166">
        <v>3</v>
      </c>
      <c r="C32" s="157"/>
      <c r="D32" s="676"/>
      <c r="E32" s="637"/>
      <c r="F32" s="214"/>
      <c r="G32" s="187">
        <v>3</v>
      </c>
      <c r="H32" s="186">
        <v>62222</v>
      </c>
      <c r="I32" s="155" t="s">
        <v>969</v>
      </c>
      <c r="J32" s="2">
        <v>450</v>
      </c>
      <c r="K32" s="224"/>
      <c r="L32" s="214"/>
      <c r="M32" s="194">
        <v>3</v>
      </c>
      <c r="N32" s="195"/>
      <c r="O32" s="157"/>
      <c r="P32" s="723"/>
      <c r="Q32" s="224"/>
      <c r="R32" s="258"/>
      <c r="S32" s="194">
        <v>3</v>
      </c>
      <c r="T32" s="195"/>
      <c r="U32" s="155"/>
      <c r="V32" s="138"/>
      <c r="W32" s="641"/>
      <c r="X32" s="258"/>
      <c r="Y32" s="190">
        <v>3</v>
      </c>
      <c r="Z32" s="191">
        <v>62445</v>
      </c>
      <c r="AA32" s="155" t="s">
        <v>854</v>
      </c>
      <c r="AB32" s="138">
        <v>200</v>
      </c>
      <c r="AC32" s="224"/>
      <c r="AD32" s="214"/>
      <c r="AE32" s="309"/>
    </row>
    <row r="33" spans="1:31" ht="16.2" customHeight="1" thickBot="1">
      <c r="A33" s="166">
        <v>3</v>
      </c>
      <c r="C33" s="727"/>
      <c r="D33" s="138"/>
      <c r="E33" s="637"/>
      <c r="F33" s="214"/>
      <c r="G33" s="187">
        <v>3</v>
      </c>
      <c r="H33" s="186">
        <v>62210</v>
      </c>
      <c r="I33" s="155" t="s">
        <v>511</v>
      </c>
      <c r="J33" s="711">
        <v>300</v>
      </c>
      <c r="K33" s="224"/>
      <c r="L33" s="214"/>
      <c r="M33" s="194">
        <v>3</v>
      </c>
      <c r="N33" s="195"/>
      <c r="O33" s="155"/>
      <c r="P33" s="140"/>
      <c r="Q33" s="226"/>
      <c r="R33" s="258"/>
      <c r="S33" s="194">
        <v>3</v>
      </c>
      <c r="T33" s="195"/>
      <c r="U33" s="724"/>
      <c r="V33" s="170"/>
      <c r="W33" s="641"/>
      <c r="X33" s="258"/>
      <c r="Y33" s="190">
        <v>3</v>
      </c>
      <c r="Z33" s="191">
        <v>62451</v>
      </c>
      <c r="AA33" s="161" t="s">
        <v>926</v>
      </c>
      <c r="AB33" s="723" t="s">
        <v>902</v>
      </c>
      <c r="AC33" s="224"/>
      <c r="AD33" s="214"/>
      <c r="AE33" s="309"/>
    </row>
    <row r="34" spans="1:31" ht="16.2" customHeight="1" thickTop="1">
      <c r="A34" s="166">
        <v>3</v>
      </c>
      <c r="C34" s="728"/>
      <c r="D34" s="138"/>
      <c r="E34" s="637"/>
      <c r="F34" s="214"/>
      <c r="G34" s="187">
        <v>3</v>
      </c>
      <c r="H34" s="186">
        <v>62212</v>
      </c>
      <c r="I34" s="155" t="s">
        <v>389</v>
      </c>
      <c r="J34" s="2">
        <v>350</v>
      </c>
      <c r="K34" s="224"/>
      <c r="L34" s="214"/>
      <c r="M34" s="194">
        <v>4</v>
      </c>
      <c r="N34" s="195"/>
      <c r="O34" s="178" t="s">
        <v>349</v>
      </c>
      <c r="P34" s="149">
        <f>SUM(P14:P33)</f>
        <v>5300</v>
      </c>
      <c r="Q34" s="42"/>
      <c r="R34" s="79">
        <f>SUM(R14:R33)</f>
        <v>0</v>
      </c>
      <c r="S34" s="194">
        <v>3</v>
      </c>
      <c r="T34" s="195"/>
      <c r="U34" s="743"/>
      <c r="V34" s="138"/>
      <c r="W34" s="641"/>
      <c r="X34" s="258"/>
      <c r="Y34" s="190">
        <v>3</v>
      </c>
      <c r="AA34" s="161"/>
      <c r="AB34" s="138"/>
      <c r="AC34" s="205"/>
      <c r="AD34" s="214"/>
      <c r="AE34" s="309"/>
    </row>
    <row r="35" spans="1:31" ht="16.2" customHeight="1">
      <c r="A35" s="166">
        <v>3</v>
      </c>
      <c r="C35" s="728"/>
      <c r="D35" s="138"/>
      <c r="E35" s="637"/>
      <c r="F35" s="214"/>
      <c r="G35" s="182">
        <v>3</v>
      </c>
      <c r="H35" s="186">
        <v>62211</v>
      </c>
      <c r="I35" s="155" t="s">
        <v>512</v>
      </c>
      <c r="J35" s="2">
        <v>350</v>
      </c>
      <c r="K35" s="224"/>
      <c r="L35" s="214"/>
      <c r="M35" s="194">
        <v>3</v>
      </c>
      <c r="N35" s="195"/>
      <c r="O35" s="155"/>
      <c r="P35" s="138"/>
      <c r="Q35" s="224"/>
      <c r="R35" s="258"/>
      <c r="S35" s="194">
        <v>3</v>
      </c>
      <c r="T35" s="195"/>
      <c r="U35" s="743"/>
      <c r="V35" s="138"/>
      <c r="W35" s="641"/>
      <c r="X35" s="258"/>
      <c r="Y35" s="190">
        <v>3</v>
      </c>
      <c r="AA35" s="161"/>
      <c r="AB35" s="138"/>
      <c r="AC35" s="205"/>
      <c r="AD35" s="214"/>
      <c r="AE35" s="309"/>
    </row>
    <row r="36" spans="1:31" ht="16.2" customHeight="1">
      <c r="A36" s="166">
        <v>3</v>
      </c>
      <c r="C36" s="157"/>
      <c r="D36" s="2"/>
      <c r="E36" s="637"/>
      <c r="F36" s="214"/>
      <c r="G36" s="182">
        <v>3</v>
      </c>
      <c r="H36" s="186"/>
      <c r="I36" s="155"/>
      <c r="J36" s="2"/>
      <c r="K36" s="224"/>
      <c r="L36" s="214"/>
      <c r="M36" s="194">
        <v>3</v>
      </c>
      <c r="N36" s="195"/>
      <c r="O36" s="156"/>
      <c r="P36" s="142"/>
      <c r="Q36" s="224"/>
      <c r="R36" s="258"/>
      <c r="S36" s="194">
        <v>3</v>
      </c>
      <c r="T36" s="195"/>
      <c r="U36" s="724"/>
      <c r="V36" s="754"/>
      <c r="W36" s="641"/>
      <c r="X36" s="258"/>
      <c r="Y36" s="190">
        <v>3</v>
      </c>
      <c r="AA36" s="161"/>
      <c r="AB36" s="138"/>
      <c r="AC36" s="205"/>
      <c r="AD36" s="214"/>
      <c r="AE36" s="309"/>
    </row>
    <row r="37" spans="1:31" ht="16.2" customHeight="1">
      <c r="A37" s="166">
        <v>3</v>
      </c>
      <c r="C37" s="696"/>
      <c r="D37" s="138"/>
      <c r="E37" s="637"/>
      <c r="F37" s="258"/>
      <c r="G37" s="182">
        <v>3</v>
      </c>
      <c r="H37" s="730"/>
      <c r="I37" s="157"/>
      <c r="J37" s="723"/>
      <c r="K37" s="224"/>
      <c r="L37" s="258"/>
      <c r="M37" s="194">
        <v>3</v>
      </c>
      <c r="N37" s="195"/>
      <c r="O37" s="156"/>
      <c r="P37" s="142"/>
      <c r="Q37" s="224"/>
      <c r="R37" s="258"/>
      <c r="S37" s="194">
        <v>3</v>
      </c>
      <c r="U37" s="746"/>
      <c r="V37" s="138"/>
      <c r="W37" s="677"/>
      <c r="X37" s="258"/>
      <c r="Y37" s="190">
        <v>3</v>
      </c>
      <c r="AA37" s="156"/>
      <c r="AB37" s="756"/>
      <c r="AC37" s="205"/>
      <c r="AD37" s="214"/>
      <c r="AE37" s="309"/>
    </row>
    <row r="38" spans="1:31" ht="16.2" customHeight="1">
      <c r="A38" s="166">
        <v>3</v>
      </c>
      <c r="C38" s="604"/>
      <c r="D38" s="138"/>
      <c r="E38" s="637"/>
      <c r="F38" s="258"/>
      <c r="G38" s="182">
        <v>3</v>
      </c>
      <c r="H38" s="186"/>
      <c r="I38" s="157"/>
      <c r="J38" s="723"/>
      <c r="K38" s="224"/>
      <c r="L38" s="258"/>
      <c r="M38" s="190">
        <v>3</v>
      </c>
      <c r="O38" s="156"/>
      <c r="P38" s="142"/>
      <c r="Q38" s="224"/>
      <c r="R38" s="258"/>
      <c r="S38" s="194">
        <v>3</v>
      </c>
      <c r="U38" s="155"/>
      <c r="V38" s="117"/>
      <c r="W38" s="642"/>
      <c r="X38" s="258"/>
      <c r="Y38" s="190">
        <v>3</v>
      </c>
      <c r="Z38" s="195"/>
      <c r="AA38" s="336"/>
      <c r="AB38" s="581"/>
      <c r="AC38" s="226"/>
      <c r="AD38" s="426"/>
      <c r="AE38" s="309"/>
    </row>
    <row r="39" spans="1:31" ht="16.2" customHeight="1">
      <c r="A39" s="166">
        <v>3</v>
      </c>
      <c r="C39" s="604"/>
      <c r="D39" s="138"/>
      <c r="E39" s="637"/>
      <c r="F39" s="258"/>
      <c r="G39" s="182">
        <v>3</v>
      </c>
      <c r="H39" s="186"/>
      <c r="I39" s="157"/>
      <c r="J39" s="723"/>
      <c r="K39" s="224"/>
      <c r="L39" s="714"/>
      <c r="M39" s="190">
        <v>3</v>
      </c>
      <c r="O39" s="156"/>
      <c r="P39" s="142"/>
      <c r="Q39" s="224"/>
      <c r="R39" s="258"/>
      <c r="S39" s="194">
        <v>3</v>
      </c>
      <c r="U39" s="156"/>
      <c r="V39" s="142"/>
      <c r="W39" s="641"/>
      <c r="X39" s="258"/>
      <c r="Y39" s="190">
        <v>3</v>
      </c>
      <c r="Z39" s="195"/>
      <c r="AA39" s="336"/>
      <c r="AB39" s="581"/>
      <c r="AC39" s="226"/>
      <c r="AD39" s="426"/>
      <c r="AE39" s="310"/>
    </row>
    <row r="40" spans="1:31" ht="16.2" customHeight="1" thickBot="1">
      <c r="A40" s="166">
        <v>3</v>
      </c>
      <c r="C40" s="582"/>
      <c r="D40" s="583"/>
      <c r="E40" s="638"/>
      <c r="F40" s="274"/>
      <c r="G40" s="182">
        <v>3</v>
      </c>
      <c r="H40" s="186"/>
      <c r="I40" s="157"/>
      <c r="J40" s="723"/>
      <c r="K40" s="224"/>
      <c r="L40" s="258"/>
      <c r="M40" s="190">
        <v>3</v>
      </c>
      <c r="O40" s="155"/>
      <c r="P40" s="138"/>
      <c r="Q40" s="224"/>
      <c r="R40" s="258"/>
      <c r="S40" s="194">
        <v>3</v>
      </c>
      <c r="U40" s="156"/>
      <c r="V40" s="142"/>
      <c r="W40" s="641"/>
      <c r="X40" s="258"/>
      <c r="Y40" s="190">
        <v>3</v>
      </c>
      <c r="Z40" s="195"/>
      <c r="AA40" s="316"/>
      <c r="AB40" s="280"/>
      <c r="AC40" s="205"/>
      <c r="AD40" s="214"/>
      <c r="AE40" s="310"/>
    </row>
    <row r="41" spans="1:31" ht="16.2" customHeight="1" thickTop="1">
      <c r="A41" s="166">
        <v>4</v>
      </c>
      <c r="C41" s="150" t="s">
        <v>591</v>
      </c>
      <c r="D41" s="141">
        <f>SUM(D14:D40)</f>
        <v>4650</v>
      </c>
      <c r="E41" s="151"/>
      <c r="F41" s="79">
        <f>SUM(F14:F40)</f>
        <v>0</v>
      </c>
      <c r="G41" s="194">
        <v>4</v>
      </c>
      <c r="H41" s="195"/>
      <c r="I41" s="45" t="s">
        <v>593</v>
      </c>
      <c r="J41" s="149">
        <f>SUM(J30:J40)</f>
        <v>2350</v>
      </c>
      <c r="K41" s="44"/>
      <c r="L41" s="79">
        <f>SUM(L30:L40)</f>
        <v>0</v>
      </c>
      <c r="M41" s="190">
        <v>3</v>
      </c>
      <c r="O41" s="698"/>
      <c r="P41" s="732"/>
      <c r="Q41" s="639"/>
      <c r="R41" s="716"/>
      <c r="S41" s="194">
        <v>3</v>
      </c>
      <c r="U41" s="698"/>
      <c r="V41" s="721"/>
      <c r="W41" s="639"/>
      <c r="X41" s="716"/>
      <c r="Y41" s="194">
        <v>4</v>
      </c>
      <c r="Z41" s="195"/>
      <c r="AA41" s="40" t="s">
        <v>248</v>
      </c>
      <c r="AB41" s="148">
        <f>SUM(AB14:AB40)</f>
        <v>8500</v>
      </c>
      <c r="AC41" s="42"/>
      <c r="AD41" s="79">
        <f>SUM(AD14:AD40)</f>
        <v>0</v>
      </c>
      <c r="AE41" s="309"/>
    </row>
    <row r="42" spans="1:31" ht="16.2" customHeight="1">
      <c r="A42" s="166">
        <v>9</v>
      </c>
      <c r="C42" t="s">
        <v>1302</v>
      </c>
      <c r="D42" s="329"/>
      <c r="E42" s="363"/>
      <c r="F42" s="329"/>
      <c r="G42" s="384">
        <v>9</v>
      </c>
      <c r="H42" s="385"/>
      <c r="I42" s="281"/>
      <c r="J42" s="281"/>
      <c r="L42" s="281"/>
      <c r="M42" s="299">
        <v>9</v>
      </c>
      <c r="N42" s="300"/>
      <c r="O42" s="329"/>
      <c r="P42" s="329"/>
      <c r="Q42" s="329"/>
      <c r="R42" s="329"/>
      <c r="S42" s="299">
        <v>9</v>
      </c>
      <c r="T42" s="300"/>
      <c r="U42" s="363"/>
      <c r="V42" s="344"/>
      <c r="W42" s="329"/>
      <c r="X42" s="329"/>
      <c r="Y42" s="194">
        <v>9</v>
      </c>
      <c r="Z42" s="431"/>
      <c r="AA42" s="386"/>
      <c r="AB42" s="344"/>
      <c r="AC42" s="329"/>
      <c r="AD42" s="109" t="s">
        <v>880</v>
      </c>
      <c r="AE42" s="164">
        <f>D41+J28+J41+P34+V22+V28+AB41</f>
        <v>25700</v>
      </c>
    </row>
    <row r="43" spans="1:31" ht="16.2" customHeight="1">
      <c r="C43" s="329" t="s">
        <v>1354</v>
      </c>
      <c r="D43" s="329"/>
      <c r="E43" s="329"/>
      <c r="F43" s="329"/>
      <c r="G43" s="384"/>
      <c r="H43" s="385"/>
      <c r="I43" s="329"/>
      <c r="J43" s="329"/>
      <c r="K43" s="329"/>
      <c r="L43" s="329"/>
      <c r="M43" s="299"/>
      <c r="N43" s="300"/>
      <c r="O43" s="329"/>
      <c r="P43" s="329"/>
      <c r="Q43" s="329"/>
      <c r="R43" s="329"/>
      <c r="S43" s="299"/>
      <c r="T43" s="300"/>
      <c r="U43" s="363"/>
      <c r="V43" s="329"/>
      <c r="W43" s="329"/>
      <c r="X43" s="329"/>
      <c r="Y43" s="299"/>
      <c r="Z43" s="300"/>
      <c r="AA43" s="363"/>
      <c r="AB43" s="329"/>
      <c r="AC43" s="329"/>
      <c r="AD43" s="109" t="s">
        <v>881</v>
      </c>
      <c r="AE43" s="106">
        <f>F41+L28+L41+R34+X22+X28+AD41</f>
        <v>0</v>
      </c>
    </row>
    <row r="44" spans="1:31" ht="16.2" customHeight="1">
      <c r="D44" s="329"/>
      <c r="E44" s="329"/>
      <c r="F44" s="329"/>
      <c r="G44" s="384"/>
      <c r="H44" s="385"/>
      <c r="I44" s="329"/>
      <c r="J44" s="329"/>
      <c r="K44" s="329"/>
      <c r="L44" s="329"/>
      <c r="M44" s="299"/>
      <c r="N44" s="300"/>
      <c r="O44" s="427"/>
      <c r="P44" s="329"/>
      <c r="Q44" s="329"/>
      <c r="R44" s="329"/>
      <c r="S44" s="299"/>
      <c r="T44" s="300"/>
      <c r="U44" s="329"/>
      <c r="V44" s="329"/>
      <c r="W44" s="329"/>
      <c r="X44" s="329"/>
      <c r="Y44" s="299"/>
      <c r="Z44" s="300"/>
      <c r="AA44" s="329"/>
      <c r="AB44" s="329"/>
      <c r="AC44" s="329"/>
      <c r="AD44" s="329"/>
      <c r="AE44" s="329"/>
    </row>
    <row r="45" spans="1:31" ht="16.2" customHeight="1">
      <c r="C45" s="329"/>
      <c r="D45" s="329"/>
      <c r="E45" s="329"/>
      <c r="F45" s="329"/>
      <c r="G45" s="384"/>
      <c r="H45" s="385"/>
      <c r="I45" s="329"/>
      <c r="J45" s="329"/>
      <c r="K45" s="329"/>
      <c r="L45" s="329"/>
      <c r="M45" s="299"/>
      <c r="N45" s="300"/>
      <c r="O45" s="427"/>
      <c r="P45" s="329"/>
      <c r="Q45" s="329"/>
      <c r="R45" s="329"/>
      <c r="S45" s="299"/>
      <c r="T45" s="300"/>
      <c r="U45" s="329"/>
      <c r="V45" s="329"/>
      <c r="W45" s="329"/>
      <c r="X45" s="329"/>
      <c r="Y45" s="299"/>
      <c r="Z45" s="300"/>
      <c r="AA45" s="329"/>
      <c r="AB45" s="329"/>
      <c r="AC45" s="329"/>
      <c r="AD45" s="329"/>
      <c r="AE45" s="329"/>
    </row>
    <row r="46" spans="1:31" ht="16.2" customHeight="1">
      <c r="D46" s="329"/>
      <c r="E46" s="329"/>
      <c r="F46" s="329"/>
      <c r="G46" s="384"/>
      <c r="H46" s="385"/>
      <c r="I46" s="329"/>
      <c r="J46" s="329"/>
      <c r="K46" s="329"/>
      <c r="L46" s="329"/>
      <c r="M46" s="299"/>
      <c r="N46" s="300"/>
      <c r="O46" s="427"/>
      <c r="P46" s="329"/>
      <c r="Q46" s="329"/>
      <c r="R46" s="329"/>
      <c r="S46" s="299"/>
      <c r="T46" s="300"/>
      <c r="U46" s="329"/>
      <c r="V46" s="329"/>
      <c r="W46" s="329"/>
      <c r="X46" s="329"/>
      <c r="Y46" s="299"/>
      <c r="Z46" s="300"/>
      <c r="AA46" s="329"/>
      <c r="AB46" s="329"/>
      <c r="AC46" s="329"/>
      <c r="AD46" s="329"/>
      <c r="AE46" s="329"/>
    </row>
    <row r="47" spans="1:31" ht="16.2" customHeight="1">
      <c r="C47" s="329"/>
      <c r="D47" s="329"/>
      <c r="E47" s="329"/>
      <c r="F47" s="329"/>
      <c r="G47" s="384"/>
      <c r="H47" s="385"/>
      <c r="I47" s="329"/>
      <c r="J47" s="329"/>
      <c r="K47" s="329"/>
      <c r="L47" s="329"/>
      <c r="M47" s="299"/>
      <c r="N47" s="300"/>
      <c r="O47" s="427"/>
      <c r="P47" s="329"/>
      <c r="Q47" s="329"/>
      <c r="R47" s="329"/>
      <c r="S47" s="299"/>
      <c r="T47" s="300"/>
      <c r="U47" s="329"/>
      <c r="V47" s="329"/>
      <c r="W47" s="329"/>
      <c r="X47" s="329"/>
      <c r="Y47" s="299"/>
      <c r="Z47" s="300"/>
      <c r="AA47" s="329"/>
      <c r="AB47" s="329"/>
      <c r="AC47" s="329"/>
      <c r="AD47" s="329"/>
      <c r="AE47" s="329"/>
    </row>
    <row r="48" spans="1:31" ht="16.2" customHeight="1">
      <c r="C48" s="329"/>
      <c r="D48" s="329"/>
      <c r="E48" s="329"/>
      <c r="F48" s="329"/>
      <c r="G48" s="384"/>
      <c r="H48" s="385"/>
      <c r="I48" s="329"/>
      <c r="J48" s="329"/>
      <c r="K48" s="329"/>
      <c r="L48" s="329"/>
      <c r="M48" s="299"/>
      <c r="N48" s="300"/>
      <c r="O48" s="427"/>
      <c r="P48" s="329"/>
      <c r="Q48" s="329"/>
      <c r="R48" s="329"/>
      <c r="S48" s="299"/>
      <c r="T48" s="300"/>
      <c r="U48" s="329"/>
      <c r="V48" s="329"/>
      <c r="W48" s="329"/>
      <c r="X48" s="329"/>
      <c r="Y48" s="299"/>
      <c r="Z48" s="300"/>
      <c r="AA48" s="329"/>
      <c r="AB48" s="329"/>
      <c r="AC48" s="329"/>
      <c r="AD48" s="329"/>
      <c r="AE48" s="329"/>
    </row>
    <row r="49" spans="3:31" ht="16.2" customHeight="1">
      <c r="D49" s="329"/>
      <c r="E49" s="329"/>
      <c r="F49" s="329"/>
      <c r="G49" s="384"/>
      <c r="H49" s="385"/>
      <c r="I49" s="329"/>
      <c r="J49" s="329"/>
      <c r="K49" s="329"/>
      <c r="L49" s="329"/>
      <c r="M49" s="299"/>
      <c r="N49" s="300"/>
      <c r="O49" s="427"/>
      <c r="P49" s="329"/>
      <c r="Q49" s="329"/>
      <c r="R49" s="329"/>
      <c r="S49" s="299"/>
      <c r="T49" s="300"/>
      <c r="U49" s="329"/>
      <c r="V49" s="329"/>
      <c r="W49" s="329"/>
      <c r="X49" s="329"/>
      <c r="Y49" s="299"/>
      <c r="Z49" s="300"/>
      <c r="AA49" s="329"/>
      <c r="AB49" s="329"/>
      <c r="AC49" s="329"/>
      <c r="AD49" s="329"/>
      <c r="AE49" s="329"/>
    </row>
    <row r="50" spans="3:31" ht="16.2" customHeight="1">
      <c r="C50" s="329"/>
      <c r="D50" s="329"/>
      <c r="E50" s="329"/>
      <c r="F50" s="329"/>
      <c r="G50" s="384"/>
      <c r="H50" s="385"/>
      <c r="I50" s="329"/>
      <c r="J50" s="329"/>
      <c r="K50" s="329"/>
      <c r="L50" s="329"/>
      <c r="M50" s="299"/>
      <c r="N50" s="300"/>
      <c r="O50" s="427"/>
      <c r="P50" s="329"/>
      <c r="Q50" s="329"/>
      <c r="R50" s="329"/>
      <c r="S50" s="299"/>
      <c r="T50" s="300"/>
      <c r="U50" s="329"/>
      <c r="V50" s="329"/>
      <c r="W50" s="329"/>
      <c r="X50" s="329"/>
      <c r="Y50" s="299"/>
      <c r="Z50" s="300"/>
      <c r="AA50" s="329"/>
      <c r="AB50" s="329"/>
      <c r="AC50" s="329"/>
      <c r="AD50" s="329"/>
      <c r="AE50" s="329"/>
    </row>
    <row r="51" spans="3:31" ht="16.2" customHeight="1">
      <c r="D51" s="329"/>
      <c r="E51" s="329"/>
      <c r="F51" s="329"/>
      <c r="G51" s="384"/>
      <c r="H51" s="186"/>
      <c r="I51" s="461"/>
      <c r="J51" s="462"/>
      <c r="K51" s="329"/>
      <c r="L51" s="329"/>
      <c r="M51" s="299"/>
      <c r="N51" s="300"/>
      <c r="O51" s="427"/>
      <c r="P51" s="329"/>
      <c r="Q51" s="329"/>
      <c r="R51" s="329"/>
      <c r="S51" s="299"/>
      <c r="T51" s="300"/>
      <c r="U51" s="329"/>
      <c r="V51" s="329"/>
      <c r="W51" s="329"/>
      <c r="X51" s="329"/>
      <c r="Y51" s="299"/>
      <c r="Z51" s="300"/>
      <c r="AA51" s="329"/>
      <c r="AB51" s="329"/>
      <c r="AC51" s="329"/>
      <c r="AD51" s="329"/>
      <c r="AE51" s="329"/>
    </row>
    <row r="52" spans="3:31" ht="16.2" customHeight="1">
      <c r="C52" s="329"/>
      <c r="D52" s="329"/>
      <c r="E52" s="329"/>
      <c r="F52" s="329"/>
      <c r="G52" s="384"/>
      <c r="H52" s="186"/>
      <c r="I52" s="461"/>
      <c r="J52" s="463"/>
      <c r="K52" s="329"/>
      <c r="L52" s="329"/>
      <c r="M52" s="299"/>
      <c r="N52" s="300"/>
      <c r="O52" s="427"/>
      <c r="P52" s="329"/>
      <c r="Q52" s="329"/>
      <c r="R52" s="329"/>
      <c r="S52" s="299"/>
      <c r="T52" s="300"/>
      <c r="U52" s="329"/>
      <c r="V52" s="329"/>
      <c r="W52" s="329"/>
      <c r="X52" s="329"/>
      <c r="Y52" s="299"/>
      <c r="Z52" s="300"/>
      <c r="AA52" s="329"/>
      <c r="AB52" s="329"/>
      <c r="AC52" s="329"/>
      <c r="AD52" s="329"/>
      <c r="AE52" s="329"/>
    </row>
    <row r="53" spans="3:31" ht="16.2" customHeight="1">
      <c r="D53" s="329"/>
      <c r="E53" s="329"/>
      <c r="F53" s="329"/>
      <c r="G53" s="384"/>
      <c r="H53" s="186"/>
      <c r="I53" s="461"/>
      <c r="J53" s="463"/>
      <c r="K53" s="329"/>
      <c r="L53" s="329"/>
      <c r="M53" s="299"/>
      <c r="N53" s="300"/>
      <c r="O53" s="427"/>
      <c r="P53" s="329"/>
      <c r="Q53" s="329"/>
      <c r="R53" s="329"/>
      <c r="S53" s="299"/>
      <c r="T53" s="300"/>
      <c r="U53" s="329"/>
      <c r="V53" s="329"/>
      <c r="W53" s="329"/>
      <c r="X53" s="329"/>
      <c r="Y53" s="299"/>
      <c r="Z53" s="300"/>
      <c r="AA53" s="329"/>
      <c r="AB53" s="329"/>
      <c r="AC53" s="329"/>
      <c r="AD53" s="329"/>
      <c r="AE53" s="329"/>
    </row>
    <row r="54" spans="3:31" ht="16.2" customHeight="1">
      <c r="C54" s="329"/>
      <c r="D54" s="329"/>
      <c r="E54" s="329"/>
      <c r="F54" s="329"/>
      <c r="G54" s="384"/>
      <c r="H54" s="186"/>
      <c r="I54" s="461"/>
      <c r="J54" s="463"/>
      <c r="K54" s="329"/>
      <c r="L54" s="329"/>
      <c r="M54" s="299"/>
      <c r="N54" s="300"/>
      <c r="O54" s="427"/>
      <c r="P54" s="329"/>
      <c r="Q54" s="329"/>
      <c r="R54" s="329"/>
      <c r="S54" s="299"/>
      <c r="T54" s="300"/>
      <c r="U54" s="329"/>
      <c r="V54" s="329"/>
      <c r="W54" s="329"/>
      <c r="X54" s="329"/>
      <c r="Y54" s="299"/>
      <c r="Z54" s="300"/>
      <c r="AA54" s="329"/>
      <c r="AB54" s="329"/>
      <c r="AC54" s="329"/>
      <c r="AD54" s="329"/>
      <c r="AE54" s="329"/>
    </row>
    <row r="55" spans="3:31" ht="16.2" customHeight="1">
      <c r="C55" s="329"/>
      <c r="D55" s="329"/>
      <c r="E55" s="329"/>
      <c r="F55" s="329"/>
      <c r="G55" s="384"/>
      <c r="H55" s="385"/>
      <c r="I55" s="329"/>
      <c r="J55" s="329"/>
      <c r="K55" s="329"/>
      <c r="L55" s="329"/>
      <c r="M55" s="299"/>
      <c r="N55" s="300"/>
      <c r="O55" s="427"/>
      <c r="P55" s="329"/>
      <c r="Q55" s="329"/>
      <c r="R55" s="329"/>
      <c r="S55" s="299"/>
      <c r="T55" s="300"/>
      <c r="U55" s="329"/>
      <c r="V55" s="329"/>
      <c r="W55" s="329"/>
      <c r="X55" s="329"/>
      <c r="Y55" s="299"/>
      <c r="Z55" s="300"/>
      <c r="AA55" s="329"/>
      <c r="AB55" s="329"/>
      <c r="AC55" s="329"/>
      <c r="AD55" s="329"/>
      <c r="AE55" s="329"/>
    </row>
    <row r="56" spans="3:31" ht="16.2" customHeight="1">
      <c r="C56" s="329"/>
      <c r="D56" s="329"/>
      <c r="E56" s="329"/>
      <c r="F56" s="329"/>
      <c r="G56" s="384"/>
      <c r="H56" s="385"/>
      <c r="I56" s="329"/>
      <c r="J56" s="329"/>
      <c r="K56" s="329"/>
      <c r="L56" s="329"/>
      <c r="M56" s="299"/>
      <c r="N56" s="300"/>
      <c r="O56" s="427"/>
      <c r="P56" s="329"/>
      <c r="Q56" s="329"/>
      <c r="R56" s="329"/>
      <c r="S56" s="299"/>
      <c r="T56" s="300"/>
      <c r="U56" s="329"/>
      <c r="V56" s="329"/>
      <c r="W56" s="329"/>
      <c r="X56" s="329"/>
      <c r="Y56" s="299"/>
      <c r="Z56" s="300"/>
      <c r="AA56" s="329"/>
      <c r="AB56" s="329"/>
      <c r="AC56" s="329"/>
      <c r="AD56" s="329"/>
      <c r="AE56" s="329"/>
    </row>
    <row r="57" spans="3:31" ht="16.2" customHeight="1">
      <c r="C57" s="329"/>
      <c r="D57" s="329"/>
      <c r="E57" s="329"/>
      <c r="F57" s="329"/>
      <c r="G57" s="384"/>
      <c r="H57" s="385"/>
      <c r="I57" s="329"/>
      <c r="J57" s="329"/>
      <c r="K57" s="329"/>
      <c r="L57" s="329"/>
      <c r="M57" s="299"/>
      <c r="N57" s="300"/>
      <c r="O57" s="427"/>
      <c r="P57" s="329"/>
      <c r="Q57" s="329"/>
      <c r="R57" s="329"/>
      <c r="S57" s="299"/>
      <c r="T57" s="300"/>
      <c r="U57" s="329"/>
      <c r="V57" s="329"/>
      <c r="W57" s="329"/>
      <c r="X57" s="329"/>
      <c r="Y57" s="299"/>
      <c r="Z57" s="300"/>
      <c r="AA57" s="329"/>
      <c r="AB57" s="329"/>
      <c r="AC57" s="329"/>
      <c r="AD57" s="329"/>
      <c r="AE57" s="329"/>
    </row>
    <row r="58" spans="3:31" ht="16.2" customHeight="1">
      <c r="C58" s="329"/>
      <c r="D58" s="329"/>
      <c r="E58" s="329"/>
      <c r="F58" s="329"/>
      <c r="G58" s="384"/>
      <c r="H58" s="385"/>
      <c r="I58" s="329"/>
      <c r="J58" s="329"/>
      <c r="K58" s="329"/>
      <c r="L58" s="329"/>
      <c r="M58" s="299"/>
      <c r="N58" s="300"/>
      <c r="O58" s="427"/>
      <c r="P58" s="329"/>
      <c r="Q58" s="329"/>
      <c r="R58" s="329"/>
      <c r="S58" s="299"/>
      <c r="T58" s="300"/>
      <c r="U58" s="329"/>
      <c r="V58" s="329"/>
      <c r="W58" s="329"/>
      <c r="X58" s="329"/>
      <c r="Y58" s="299"/>
      <c r="Z58" s="300"/>
      <c r="AA58" s="329"/>
      <c r="AB58" s="329"/>
      <c r="AC58" s="329"/>
      <c r="AD58" s="329"/>
      <c r="AE58" s="329"/>
    </row>
    <row r="59" spans="3:31" ht="16.2" customHeight="1">
      <c r="C59" s="329"/>
      <c r="D59" s="329"/>
      <c r="E59" s="329"/>
      <c r="F59" s="329"/>
      <c r="G59" s="384"/>
      <c r="H59" s="385"/>
      <c r="I59" s="329"/>
      <c r="J59" s="329"/>
      <c r="K59" s="329"/>
      <c r="L59" s="329"/>
      <c r="M59" s="299"/>
      <c r="N59" s="300"/>
      <c r="O59" s="427"/>
      <c r="P59" s="329"/>
      <c r="Q59" s="329"/>
      <c r="R59" s="329"/>
      <c r="S59" s="299"/>
      <c r="T59" s="300"/>
      <c r="U59" s="329"/>
      <c r="V59" s="329"/>
      <c r="W59" s="329"/>
      <c r="X59" s="329"/>
      <c r="Y59" s="299"/>
      <c r="Z59" s="300"/>
      <c r="AA59" s="329"/>
      <c r="AB59" s="329"/>
      <c r="AC59" s="329"/>
      <c r="AD59" s="329"/>
      <c r="AE59" s="329"/>
    </row>
    <row r="60" spans="3:31" ht="16.2" customHeight="1">
      <c r="C60" s="329"/>
      <c r="D60" s="329"/>
      <c r="E60" s="329"/>
      <c r="F60" s="329"/>
      <c r="G60" s="384"/>
      <c r="H60" s="385"/>
      <c r="I60" s="329"/>
      <c r="J60" s="329"/>
      <c r="K60" s="329"/>
      <c r="L60" s="329"/>
      <c r="M60" s="299"/>
      <c r="N60" s="300"/>
      <c r="O60" s="427"/>
      <c r="P60" s="329"/>
      <c r="Q60" s="329"/>
      <c r="R60" s="329"/>
      <c r="S60" s="299"/>
      <c r="T60" s="300"/>
      <c r="U60" s="329"/>
      <c r="V60" s="329"/>
      <c r="W60" s="329"/>
      <c r="X60" s="329"/>
      <c r="Y60" s="299"/>
      <c r="Z60" s="300"/>
      <c r="AA60" s="329"/>
      <c r="AB60" s="329"/>
      <c r="AC60" s="329"/>
      <c r="AD60" s="329"/>
      <c r="AE60" s="329"/>
    </row>
    <row r="61" spans="3:31" ht="16.2" customHeight="1">
      <c r="C61" s="329"/>
      <c r="D61" s="329"/>
      <c r="E61" s="329"/>
      <c r="F61" s="329"/>
      <c r="G61" s="384"/>
      <c r="H61" s="385"/>
      <c r="I61" s="329"/>
      <c r="J61" s="329"/>
      <c r="K61" s="329"/>
      <c r="L61" s="329"/>
      <c r="M61" s="299"/>
      <c r="N61" s="300"/>
      <c r="O61" s="427"/>
      <c r="P61" s="329"/>
      <c r="Q61" s="329"/>
      <c r="R61" s="329"/>
      <c r="S61" s="299"/>
      <c r="T61" s="300"/>
      <c r="U61" s="329"/>
      <c r="V61" s="329"/>
      <c r="W61" s="329"/>
      <c r="X61" s="329"/>
      <c r="Y61" s="299"/>
      <c r="Z61" s="300"/>
      <c r="AA61" s="329"/>
      <c r="AB61" s="329"/>
      <c r="AC61" s="329"/>
      <c r="AD61" s="329"/>
      <c r="AE61" s="329"/>
    </row>
    <row r="62" spans="3:31" ht="16.2" customHeight="1">
      <c r="C62" s="329"/>
      <c r="D62" s="329"/>
      <c r="E62" s="329"/>
      <c r="F62" s="329"/>
      <c r="G62" s="384"/>
      <c r="H62" s="385"/>
      <c r="I62" s="329"/>
      <c r="J62" s="329"/>
      <c r="K62" s="329"/>
      <c r="L62" s="329"/>
      <c r="M62" s="299"/>
      <c r="N62" s="300"/>
      <c r="O62" s="427"/>
      <c r="P62" s="329"/>
      <c r="Q62" s="329"/>
      <c r="R62" s="329"/>
      <c r="S62" s="299"/>
      <c r="T62" s="300"/>
      <c r="U62" s="329"/>
      <c r="V62" s="329"/>
      <c r="W62" s="329"/>
      <c r="X62" s="329"/>
      <c r="Y62" s="299"/>
      <c r="Z62" s="300"/>
      <c r="AA62" s="329"/>
      <c r="AB62" s="329"/>
      <c r="AC62" s="329"/>
      <c r="AD62" s="329"/>
      <c r="AE62" s="329"/>
    </row>
    <row r="63" spans="3:31" ht="16.2" customHeight="1">
      <c r="C63" s="329"/>
      <c r="D63" s="329"/>
      <c r="E63" s="329"/>
      <c r="F63" s="329"/>
      <c r="G63" s="384"/>
      <c r="H63" s="385"/>
      <c r="I63" s="329"/>
      <c r="J63" s="329"/>
      <c r="K63" s="329"/>
      <c r="L63" s="329"/>
      <c r="M63" s="299"/>
      <c r="N63" s="300"/>
      <c r="O63" s="427"/>
      <c r="P63" s="329"/>
      <c r="Q63" s="329"/>
      <c r="R63" s="329"/>
      <c r="S63" s="299"/>
      <c r="T63" s="300"/>
      <c r="U63" s="329"/>
      <c r="V63" s="329"/>
      <c r="W63" s="329"/>
      <c r="X63" s="329"/>
      <c r="Y63" s="299"/>
      <c r="Z63" s="300"/>
      <c r="AA63" s="329"/>
      <c r="AB63" s="329"/>
      <c r="AC63" s="329"/>
      <c r="AD63" s="329"/>
      <c r="AE63" s="329"/>
    </row>
    <row r="64" spans="3:31" ht="16.2" customHeight="1">
      <c r="C64" s="329"/>
      <c r="D64" s="329"/>
      <c r="E64" s="329"/>
      <c r="F64" s="329"/>
      <c r="G64" s="384"/>
      <c r="H64" s="385"/>
      <c r="I64" s="329"/>
      <c r="J64" s="329"/>
      <c r="K64" s="329"/>
      <c r="L64" s="329"/>
      <c r="M64" s="299"/>
      <c r="N64" s="300"/>
      <c r="O64" s="427"/>
      <c r="P64" s="329"/>
      <c r="Q64" s="329"/>
      <c r="R64" s="329"/>
      <c r="S64" s="299"/>
      <c r="T64" s="300"/>
      <c r="U64" s="329"/>
      <c r="V64" s="329"/>
      <c r="W64" s="329"/>
      <c r="X64" s="329"/>
      <c r="Y64" s="299"/>
      <c r="Z64" s="300"/>
      <c r="AA64" s="329"/>
      <c r="AB64" s="329"/>
      <c r="AC64" s="329"/>
      <c r="AD64" s="329"/>
      <c r="AE64" s="329"/>
    </row>
    <row r="65" spans="3:31" ht="16.2" customHeight="1">
      <c r="C65" s="329"/>
      <c r="D65" s="329"/>
      <c r="E65" s="329"/>
      <c r="F65" s="329"/>
      <c r="G65" s="384"/>
      <c r="H65" s="385"/>
      <c r="I65" s="329"/>
      <c r="J65" s="329"/>
      <c r="K65" s="329"/>
      <c r="L65" s="329"/>
      <c r="M65" s="299"/>
      <c r="N65" s="300"/>
      <c r="O65" s="427"/>
      <c r="P65" s="329"/>
      <c r="Q65" s="329"/>
      <c r="R65" s="329"/>
      <c r="S65" s="299"/>
      <c r="T65" s="300"/>
      <c r="U65" s="329"/>
      <c r="V65" s="329"/>
      <c r="W65" s="329"/>
      <c r="X65" s="329"/>
      <c r="Y65" s="299"/>
      <c r="Z65" s="300"/>
      <c r="AA65" s="329"/>
      <c r="AB65" s="329"/>
      <c r="AC65" s="329"/>
      <c r="AD65" s="329"/>
      <c r="AE65" s="329"/>
    </row>
    <row r="66" spans="3:31" ht="16.2" customHeight="1">
      <c r="C66" s="329"/>
      <c r="D66" s="329"/>
      <c r="E66" s="329"/>
      <c r="F66" s="329"/>
      <c r="G66" s="384"/>
      <c r="H66" s="385"/>
      <c r="I66" s="329"/>
      <c r="J66" s="329"/>
      <c r="K66" s="329"/>
      <c r="L66" s="329"/>
      <c r="M66" s="299"/>
      <c r="N66" s="300"/>
      <c r="O66" s="427"/>
      <c r="P66" s="329"/>
      <c r="Q66" s="329"/>
      <c r="R66" s="329"/>
      <c r="S66" s="299"/>
      <c r="T66" s="300"/>
      <c r="U66" s="329"/>
      <c r="V66" s="329"/>
      <c r="W66" s="329"/>
      <c r="X66" s="329"/>
      <c r="Y66" s="299"/>
      <c r="Z66" s="300"/>
      <c r="AA66" s="329"/>
      <c r="AB66" s="329"/>
      <c r="AC66" s="329"/>
      <c r="AD66" s="329"/>
      <c r="AE66" s="329"/>
    </row>
    <row r="67" spans="3:31" ht="16.2" customHeight="1">
      <c r="C67" s="329"/>
      <c r="D67" s="329"/>
      <c r="E67" s="329"/>
      <c r="F67" s="329"/>
      <c r="G67" s="384"/>
      <c r="H67" s="385"/>
      <c r="I67" s="329"/>
      <c r="J67" s="329"/>
      <c r="K67" s="329"/>
      <c r="L67" s="329"/>
      <c r="M67" s="299"/>
      <c r="N67" s="300"/>
      <c r="O67" s="427"/>
      <c r="P67" s="329"/>
      <c r="Q67" s="329"/>
      <c r="R67" s="329"/>
      <c r="S67" s="299"/>
      <c r="T67" s="300"/>
      <c r="U67" s="329"/>
      <c r="V67" s="329"/>
      <c r="W67" s="329"/>
      <c r="X67" s="329"/>
      <c r="Y67" s="299"/>
      <c r="Z67" s="300"/>
      <c r="AA67" s="329"/>
      <c r="AB67" s="329"/>
      <c r="AC67" s="329"/>
      <c r="AD67" s="329"/>
      <c r="AE67" s="329"/>
    </row>
    <row r="68" spans="3:31" ht="16.2" customHeight="1">
      <c r="C68" s="329"/>
      <c r="D68" s="329"/>
      <c r="E68" s="329"/>
      <c r="F68" s="329"/>
      <c r="G68" s="384"/>
      <c r="H68" s="385"/>
      <c r="I68" s="329"/>
      <c r="J68" s="329"/>
      <c r="K68" s="329"/>
      <c r="L68" s="329"/>
      <c r="M68" s="299"/>
      <c r="N68" s="300"/>
      <c r="O68" s="427"/>
      <c r="P68" s="329"/>
      <c r="Q68" s="329"/>
      <c r="R68" s="329"/>
      <c r="S68" s="299"/>
      <c r="T68" s="300"/>
      <c r="U68" s="329"/>
      <c r="V68" s="329"/>
      <c r="W68" s="329"/>
      <c r="X68" s="329"/>
      <c r="Y68" s="299"/>
      <c r="Z68" s="300"/>
      <c r="AA68" s="329"/>
      <c r="AB68" s="329"/>
      <c r="AC68" s="329"/>
      <c r="AD68" s="329"/>
      <c r="AE68" s="329"/>
    </row>
    <row r="69" spans="3:31" ht="16.2" customHeight="1">
      <c r="C69" s="329"/>
      <c r="D69" s="329"/>
      <c r="E69" s="329"/>
      <c r="F69" s="329"/>
      <c r="G69" s="384"/>
      <c r="H69" s="385"/>
      <c r="I69" s="329"/>
      <c r="J69" s="329"/>
      <c r="K69" s="329"/>
      <c r="L69" s="329"/>
      <c r="M69" s="299"/>
      <c r="N69" s="300"/>
      <c r="O69" s="427"/>
      <c r="P69" s="329"/>
      <c r="Q69" s="329"/>
      <c r="R69" s="329"/>
      <c r="S69" s="299"/>
      <c r="T69" s="300"/>
      <c r="U69" s="329"/>
      <c r="V69" s="329"/>
      <c r="W69" s="329"/>
      <c r="X69" s="329"/>
      <c r="Y69" s="299"/>
      <c r="Z69" s="300"/>
      <c r="AA69" s="329"/>
      <c r="AB69" s="329"/>
      <c r="AC69" s="329"/>
      <c r="AD69" s="329"/>
      <c r="AE69" s="329"/>
    </row>
    <row r="70" spans="3:31" ht="16.2" customHeight="1">
      <c r="C70" s="329"/>
      <c r="D70" s="329"/>
      <c r="E70" s="329"/>
      <c r="F70" s="329"/>
      <c r="G70" s="384"/>
      <c r="H70" s="385"/>
      <c r="I70" s="329"/>
      <c r="J70" s="329"/>
      <c r="K70" s="329"/>
      <c r="L70" s="329"/>
      <c r="M70" s="299"/>
      <c r="N70" s="300"/>
      <c r="O70" s="427"/>
      <c r="P70" s="329"/>
      <c r="Q70" s="329"/>
      <c r="R70" s="329"/>
      <c r="S70" s="299"/>
      <c r="T70" s="300"/>
      <c r="U70" s="329"/>
      <c r="V70" s="329"/>
      <c r="W70" s="329"/>
      <c r="X70" s="329"/>
      <c r="Y70" s="299"/>
      <c r="Z70" s="300"/>
      <c r="AA70" s="329"/>
      <c r="AB70" s="329"/>
      <c r="AC70" s="329"/>
      <c r="AD70" s="329"/>
      <c r="AE70" s="329"/>
    </row>
    <row r="71" spans="3:31" ht="16.2" customHeight="1">
      <c r="C71" s="329"/>
      <c r="D71" s="329"/>
      <c r="E71" s="329"/>
      <c r="F71" s="329"/>
      <c r="G71" s="384"/>
      <c r="H71" s="385"/>
      <c r="I71" s="329"/>
      <c r="J71" s="329"/>
      <c r="K71" s="329"/>
      <c r="L71" s="329"/>
      <c r="M71" s="299"/>
      <c r="N71" s="300"/>
      <c r="O71" s="427"/>
      <c r="P71" s="329"/>
      <c r="Q71" s="329"/>
      <c r="R71" s="329"/>
      <c r="S71" s="299"/>
      <c r="T71" s="300"/>
      <c r="U71" s="329"/>
      <c r="V71" s="329"/>
      <c r="W71" s="329"/>
      <c r="X71" s="329"/>
      <c r="Y71" s="299"/>
      <c r="Z71" s="300"/>
      <c r="AA71" s="329"/>
      <c r="AB71" s="329"/>
      <c r="AC71" s="329"/>
      <c r="AD71" s="329"/>
      <c r="AE71" s="329"/>
    </row>
    <row r="72" spans="3:31" ht="16.2" customHeight="1">
      <c r="C72" s="329"/>
      <c r="D72" s="329"/>
      <c r="E72" s="329"/>
      <c r="F72" s="329"/>
      <c r="G72" s="384"/>
      <c r="H72" s="385"/>
      <c r="I72" s="329"/>
      <c r="J72" s="329"/>
      <c r="K72" s="329"/>
      <c r="L72" s="329"/>
      <c r="M72" s="299"/>
      <c r="N72" s="300"/>
      <c r="O72" s="427"/>
      <c r="P72" s="329"/>
      <c r="Q72" s="329"/>
      <c r="R72" s="329"/>
      <c r="S72" s="299"/>
      <c r="T72" s="300"/>
      <c r="U72" s="329"/>
      <c r="V72" s="329"/>
      <c r="W72" s="329"/>
      <c r="X72" s="329"/>
      <c r="Y72" s="299"/>
      <c r="Z72" s="300"/>
      <c r="AA72" s="329"/>
      <c r="AB72" s="329"/>
      <c r="AC72" s="329"/>
      <c r="AD72" s="329"/>
      <c r="AE72" s="329"/>
    </row>
    <row r="73" spans="3:31" ht="16.2" customHeight="1">
      <c r="C73" s="329"/>
      <c r="D73" s="329"/>
      <c r="E73" s="329"/>
      <c r="F73" s="329"/>
      <c r="G73" s="384"/>
      <c r="H73" s="385"/>
      <c r="I73" s="329"/>
      <c r="J73" s="329"/>
      <c r="K73" s="329"/>
      <c r="L73" s="329"/>
      <c r="M73" s="299"/>
      <c r="N73" s="300"/>
      <c r="O73" s="427"/>
      <c r="P73" s="329"/>
      <c r="Q73" s="329"/>
      <c r="R73" s="329"/>
      <c r="S73" s="299"/>
      <c r="T73" s="300"/>
      <c r="U73" s="329"/>
      <c r="V73" s="329"/>
      <c r="W73" s="329"/>
      <c r="X73" s="329"/>
      <c r="Y73" s="299"/>
      <c r="Z73" s="300"/>
      <c r="AA73" s="329"/>
      <c r="AB73" s="329"/>
      <c r="AC73" s="329"/>
      <c r="AD73" s="329"/>
      <c r="AE73" s="329"/>
    </row>
    <row r="74" spans="3:31" ht="16.2" customHeight="1">
      <c r="C74" s="329"/>
      <c r="D74" s="329"/>
      <c r="E74" s="329"/>
      <c r="F74" s="329"/>
      <c r="G74" s="384"/>
      <c r="H74" s="385"/>
      <c r="I74" s="329"/>
      <c r="J74" s="329"/>
      <c r="K74" s="329"/>
      <c r="L74" s="329"/>
      <c r="M74" s="299"/>
      <c r="N74" s="300"/>
      <c r="O74" s="427"/>
      <c r="P74" s="329"/>
      <c r="Q74" s="329"/>
      <c r="R74" s="329"/>
      <c r="S74" s="299"/>
      <c r="T74" s="300"/>
      <c r="U74" s="329"/>
      <c r="V74" s="329"/>
      <c r="W74" s="329"/>
      <c r="X74" s="329"/>
      <c r="Y74" s="299"/>
      <c r="Z74" s="300"/>
      <c r="AA74" s="329"/>
      <c r="AB74" s="329"/>
      <c r="AC74" s="329"/>
      <c r="AD74" s="329"/>
      <c r="AE74" s="329"/>
    </row>
    <row r="75" spans="3:31" ht="16.2" customHeight="1">
      <c r="C75" s="329"/>
      <c r="D75" s="329"/>
      <c r="E75" s="329"/>
      <c r="F75" s="329"/>
      <c r="G75" s="384"/>
      <c r="H75" s="385"/>
      <c r="I75" s="329"/>
      <c r="J75" s="329"/>
      <c r="K75" s="329"/>
      <c r="L75" s="329"/>
      <c r="M75" s="299"/>
      <c r="N75" s="300"/>
      <c r="O75" s="427"/>
      <c r="P75" s="329"/>
      <c r="Q75" s="329"/>
      <c r="R75" s="329"/>
      <c r="S75" s="299"/>
      <c r="T75" s="300"/>
      <c r="U75" s="329"/>
      <c r="V75" s="329"/>
      <c r="W75" s="329"/>
      <c r="X75" s="329"/>
      <c r="Y75" s="299"/>
      <c r="Z75" s="300"/>
      <c r="AA75" s="329"/>
      <c r="AB75" s="329"/>
      <c r="AC75" s="329"/>
      <c r="AD75" s="329"/>
      <c r="AE75" s="329"/>
    </row>
    <row r="76" spans="3:31" ht="16.2" customHeight="1">
      <c r="C76" s="329"/>
      <c r="D76" s="329"/>
      <c r="E76" s="329"/>
      <c r="F76" s="329"/>
      <c r="G76" s="384"/>
      <c r="H76" s="385"/>
      <c r="I76" s="329"/>
      <c r="J76" s="329"/>
      <c r="K76" s="329"/>
      <c r="L76" s="329"/>
      <c r="M76" s="299"/>
      <c r="N76" s="300"/>
      <c r="O76" s="329"/>
      <c r="P76" s="329"/>
      <c r="Q76" s="329"/>
      <c r="R76" s="329"/>
      <c r="S76" s="299"/>
      <c r="T76" s="300"/>
      <c r="U76" s="329"/>
      <c r="V76" s="329"/>
      <c r="W76" s="329"/>
      <c r="X76" s="329"/>
      <c r="Y76" s="299"/>
      <c r="Z76" s="300"/>
      <c r="AA76" s="329"/>
      <c r="AB76" s="329"/>
      <c r="AC76" s="329"/>
      <c r="AD76" s="329"/>
      <c r="AE76" s="329"/>
    </row>
    <row r="77" spans="3:31" ht="16.2" customHeight="1">
      <c r="C77" s="329"/>
      <c r="D77" s="329"/>
      <c r="E77" s="329"/>
      <c r="F77" s="329"/>
      <c r="G77" s="384"/>
      <c r="H77" s="385"/>
      <c r="I77" s="329"/>
      <c r="J77" s="329"/>
      <c r="K77" s="329"/>
      <c r="L77" s="329"/>
      <c r="M77" s="299"/>
      <c r="N77" s="300"/>
      <c r="O77" s="329"/>
      <c r="P77" s="329"/>
      <c r="Q77" s="329"/>
      <c r="R77" s="329"/>
      <c r="S77" s="299"/>
      <c r="T77" s="300"/>
      <c r="U77" s="329"/>
      <c r="V77" s="329"/>
      <c r="W77" s="329"/>
      <c r="X77" s="329"/>
      <c r="Y77" s="299"/>
      <c r="Z77" s="300"/>
      <c r="AA77" s="329"/>
      <c r="AB77" s="329"/>
      <c r="AC77" s="329"/>
      <c r="AD77" s="329"/>
      <c r="AE77" s="329"/>
    </row>
    <row r="78" spans="3:31" ht="16.2" customHeight="1">
      <c r="C78" s="329"/>
      <c r="D78" s="329"/>
      <c r="E78" s="329"/>
      <c r="F78" s="329"/>
      <c r="G78" s="384"/>
      <c r="H78" s="385"/>
      <c r="I78" s="329"/>
      <c r="J78" s="329"/>
      <c r="K78" s="329"/>
      <c r="L78" s="329"/>
      <c r="M78" s="299"/>
      <c r="N78" s="300"/>
      <c r="O78" s="329"/>
      <c r="P78" s="329"/>
      <c r="Q78" s="329"/>
      <c r="R78" s="329"/>
      <c r="S78" s="299"/>
      <c r="T78" s="300"/>
      <c r="U78" s="329"/>
      <c r="V78" s="329"/>
      <c r="W78" s="329"/>
      <c r="X78" s="329"/>
      <c r="Y78" s="299"/>
      <c r="Z78" s="300"/>
      <c r="AA78" s="329"/>
      <c r="AB78" s="329"/>
      <c r="AC78" s="329"/>
      <c r="AD78" s="329"/>
      <c r="AE78" s="329"/>
    </row>
    <row r="79" spans="3:31" ht="16.2" customHeight="1">
      <c r="C79" s="329"/>
      <c r="D79" s="329"/>
      <c r="E79" s="329"/>
      <c r="F79" s="329"/>
      <c r="G79" s="384"/>
      <c r="H79" s="385"/>
      <c r="I79" s="329"/>
      <c r="J79" s="329"/>
      <c r="K79" s="329"/>
      <c r="L79" s="329"/>
      <c r="M79" s="299"/>
      <c r="N79" s="300"/>
      <c r="O79" s="329"/>
      <c r="P79" s="329"/>
      <c r="Q79" s="329"/>
      <c r="R79" s="329"/>
      <c r="S79" s="299"/>
      <c r="T79" s="300"/>
      <c r="U79" s="329"/>
      <c r="V79" s="329"/>
      <c r="W79" s="329"/>
      <c r="X79" s="329"/>
      <c r="Y79" s="299"/>
      <c r="Z79" s="300"/>
      <c r="AA79" s="329"/>
      <c r="AB79" s="329"/>
      <c r="AC79" s="329"/>
      <c r="AD79" s="329"/>
      <c r="AE79" s="329"/>
    </row>
    <row r="80" spans="3:31" ht="16.2" customHeight="1">
      <c r="C80" s="329"/>
      <c r="D80" s="329"/>
      <c r="E80" s="329"/>
      <c r="F80" s="329"/>
      <c r="G80" s="384"/>
      <c r="H80" s="385"/>
      <c r="I80" s="329"/>
      <c r="J80" s="329"/>
      <c r="K80" s="329"/>
      <c r="L80" s="329"/>
      <c r="M80" s="299"/>
      <c r="N80" s="300"/>
      <c r="O80" s="329"/>
      <c r="P80" s="329"/>
      <c r="Q80" s="329"/>
      <c r="R80" s="329"/>
      <c r="S80" s="299"/>
      <c r="T80" s="300"/>
      <c r="U80" s="329"/>
      <c r="V80" s="329"/>
      <c r="W80" s="329"/>
      <c r="X80" s="329"/>
      <c r="Y80" s="299"/>
      <c r="Z80" s="300"/>
      <c r="AA80" s="329"/>
      <c r="AB80" s="329"/>
      <c r="AC80" s="329"/>
      <c r="AD80" s="329"/>
      <c r="AE80" s="329"/>
    </row>
    <row r="81" spans="3:31" ht="16.2" customHeight="1">
      <c r="C81" s="329"/>
      <c r="D81" s="329"/>
      <c r="E81" s="329"/>
      <c r="F81" s="329"/>
      <c r="G81" s="384"/>
      <c r="H81" s="385"/>
      <c r="I81" s="329"/>
      <c r="J81" s="329"/>
      <c r="K81" s="329"/>
      <c r="L81" s="329"/>
      <c r="M81" s="299"/>
      <c r="N81" s="300"/>
      <c r="O81" s="329"/>
      <c r="P81" s="329"/>
      <c r="Q81" s="329"/>
      <c r="R81" s="329"/>
      <c r="S81" s="299"/>
      <c r="T81" s="300"/>
      <c r="U81" s="329"/>
      <c r="V81" s="329"/>
      <c r="W81" s="329"/>
      <c r="X81" s="329"/>
      <c r="Y81" s="299"/>
      <c r="Z81" s="300"/>
      <c r="AA81" s="329"/>
      <c r="AB81" s="329"/>
      <c r="AC81" s="329"/>
      <c r="AD81" s="329"/>
      <c r="AE81" s="329"/>
    </row>
    <row r="82" spans="3:31" ht="16.2" customHeight="1">
      <c r="C82" s="329"/>
      <c r="D82" s="329"/>
      <c r="E82" s="329"/>
      <c r="F82" s="329"/>
      <c r="G82" s="384"/>
      <c r="H82" s="385"/>
      <c r="I82" s="329"/>
      <c r="J82" s="329"/>
      <c r="K82" s="329"/>
      <c r="L82" s="329"/>
      <c r="M82" s="299"/>
      <c r="N82" s="300"/>
      <c r="O82" s="329"/>
      <c r="P82" s="329"/>
      <c r="Q82" s="329"/>
      <c r="R82" s="329"/>
      <c r="S82" s="299"/>
      <c r="T82" s="300"/>
      <c r="U82" s="329"/>
      <c r="V82" s="329"/>
      <c r="W82" s="329"/>
      <c r="X82" s="329"/>
      <c r="Y82" s="299"/>
      <c r="Z82" s="300"/>
      <c r="AA82" s="329"/>
      <c r="AB82" s="329"/>
      <c r="AC82" s="329"/>
      <c r="AD82" s="329"/>
      <c r="AE82" s="329"/>
    </row>
    <row r="83" spans="3:31" ht="16.2" customHeight="1">
      <c r="C83" s="329"/>
      <c r="D83" s="329"/>
      <c r="E83" s="329"/>
      <c r="F83" s="329"/>
      <c r="G83" s="384"/>
      <c r="H83" s="385"/>
      <c r="I83" s="329"/>
      <c r="J83" s="329"/>
      <c r="K83" s="329"/>
      <c r="L83" s="329"/>
      <c r="M83" s="299"/>
      <c r="N83" s="300"/>
      <c r="O83" s="329"/>
      <c r="P83" s="329"/>
      <c r="Q83" s="329"/>
      <c r="R83" s="329"/>
      <c r="S83" s="299"/>
      <c r="T83" s="300"/>
      <c r="U83" s="329"/>
      <c r="V83" s="329"/>
      <c r="W83" s="329"/>
      <c r="X83" s="329"/>
      <c r="Y83" s="299"/>
      <c r="Z83" s="300"/>
      <c r="AA83" s="329"/>
      <c r="AB83" s="329"/>
      <c r="AC83" s="329"/>
      <c r="AD83" s="329"/>
      <c r="AE83" s="329"/>
    </row>
    <row r="84" spans="3:31" ht="16.2" customHeight="1">
      <c r="C84" s="329"/>
      <c r="D84" s="329"/>
      <c r="E84" s="329"/>
      <c r="F84" s="329"/>
      <c r="G84" s="384"/>
      <c r="H84" s="385"/>
      <c r="I84" s="329"/>
      <c r="J84" s="329"/>
      <c r="K84" s="329"/>
      <c r="L84" s="329"/>
      <c r="M84" s="299"/>
      <c r="N84" s="300"/>
      <c r="O84" s="329"/>
      <c r="P84" s="329"/>
      <c r="Q84" s="329"/>
      <c r="R84" s="329"/>
      <c r="S84" s="299"/>
      <c r="T84" s="300"/>
      <c r="U84" s="329"/>
      <c r="V84" s="329"/>
      <c r="W84" s="329"/>
      <c r="X84" s="329"/>
      <c r="Y84" s="299"/>
      <c r="Z84" s="300"/>
      <c r="AA84" s="329"/>
      <c r="AB84" s="329"/>
      <c r="AC84" s="329"/>
      <c r="AD84" s="329"/>
      <c r="AE84" s="329"/>
    </row>
    <row r="85" spans="3:31" ht="16.2" customHeight="1">
      <c r="C85" s="329"/>
      <c r="D85" s="329"/>
      <c r="E85" s="329"/>
      <c r="F85" s="329"/>
      <c r="G85" s="384"/>
      <c r="H85" s="385"/>
      <c r="I85" s="329"/>
      <c r="J85" s="329"/>
      <c r="K85" s="329"/>
      <c r="L85" s="329"/>
      <c r="M85" s="299"/>
      <c r="N85" s="300"/>
      <c r="O85" s="329"/>
      <c r="P85" s="329"/>
      <c r="Q85" s="329"/>
      <c r="R85" s="329"/>
      <c r="S85" s="299"/>
      <c r="T85" s="300"/>
      <c r="U85" s="329"/>
      <c r="V85" s="329"/>
      <c r="W85" s="329"/>
      <c r="X85" s="329"/>
      <c r="Y85" s="299"/>
      <c r="Z85" s="300"/>
      <c r="AA85" s="329"/>
      <c r="AB85" s="329"/>
      <c r="AC85" s="329"/>
      <c r="AD85" s="329"/>
      <c r="AE85" s="329"/>
    </row>
    <row r="86" spans="3:31" ht="16.2" customHeight="1">
      <c r="C86" s="329"/>
      <c r="D86" s="329"/>
      <c r="E86" s="329"/>
      <c r="F86" s="329"/>
      <c r="G86" s="384"/>
      <c r="H86" s="385"/>
      <c r="I86" s="329"/>
      <c r="J86" s="329"/>
      <c r="K86" s="329"/>
      <c r="L86" s="329"/>
      <c r="M86" s="299"/>
      <c r="N86" s="300"/>
      <c r="O86" s="329"/>
      <c r="P86" s="329"/>
      <c r="Q86" s="329"/>
      <c r="R86" s="329"/>
      <c r="S86" s="299"/>
      <c r="T86" s="300"/>
      <c r="U86" s="329"/>
      <c r="V86" s="329"/>
      <c r="W86" s="329"/>
      <c r="X86" s="329"/>
      <c r="Y86" s="299"/>
      <c r="Z86" s="300"/>
      <c r="AA86" s="329"/>
      <c r="AB86" s="329"/>
      <c r="AC86" s="329"/>
      <c r="AD86" s="329"/>
      <c r="AE86" s="329"/>
    </row>
    <row r="87" spans="3:31" ht="16.2" customHeight="1">
      <c r="C87" s="329"/>
      <c r="D87" s="329"/>
      <c r="E87" s="329"/>
      <c r="F87" s="329"/>
      <c r="G87" s="384"/>
      <c r="H87" s="385"/>
      <c r="I87" s="329"/>
      <c r="J87" s="329"/>
      <c r="K87" s="329"/>
      <c r="L87" s="329"/>
      <c r="M87" s="299"/>
      <c r="N87" s="300"/>
      <c r="O87" s="329"/>
      <c r="P87" s="329"/>
      <c r="Q87" s="329"/>
      <c r="R87" s="329"/>
      <c r="S87" s="299"/>
      <c r="T87" s="300"/>
      <c r="U87" s="329"/>
      <c r="V87" s="329"/>
      <c r="W87" s="329"/>
      <c r="X87" s="329"/>
      <c r="Y87" s="299"/>
      <c r="Z87" s="300"/>
      <c r="AA87" s="329"/>
      <c r="AB87" s="329"/>
      <c r="AC87" s="329"/>
      <c r="AD87" s="329"/>
      <c r="AE87" s="329"/>
    </row>
    <row r="88" spans="3:31" ht="16.2" customHeight="1">
      <c r="C88" s="329"/>
      <c r="D88" s="329"/>
      <c r="E88" s="329"/>
      <c r="F88" s="329"/>
      <c r="G88" s="384"/>
      <c r="H88" s="385"/>
      <c r="I88" s="329"/>
      <c r="J88" s="329"/>
      <c r="K88" s="329"/>
      <c r="L88" s="329"/>
      <c r="M88" s="299"/>
      <c r="N88" s="300"/>
      <c r="O88" s="329"/>
      <c r="P88" s="329"/>
      <c r="Q88" s="329"/>
      <c r="R88" s="329"/>
      <c r="S88" s="299"/>
      <c r="T88" s="300"/>
      <c r="U88" s="329"/>
      <c r="V88" s="329"/>
      <c r="W88" s="329"/>
      <c r="X88" s="329"/>
      <c r="Y88" s="299"/>
      <c r="Z88" s="300"/>
      <c r="AA88" s="329"/>
      <c r="AB88" s="329"/>
      <c r="AC88" s="329"/>
      <c r="AD88" s="329"/>
      <c r="AE88" s="329"/>
    </row>
    <row r="89" spans="3:31" ht="16.2" customHeight="1">
      <c r="C89" s="329"/>
      <c r="D89" s="329"/>
      <c r="E89" s="329"/>
      <c r="F89" s="329"/>
      <c r="G89" s="384"/>
      <c r="H89" s="385"/>
      <c r="I89" s="329"/>
      <c r="J89" s="329"/>
      <c r="K89" s="329"/>
      <c r="L89" s="329"/>
      <c r="M89" s="299"/>
      <c r="N89" s="300"/>
      <c r="O89" s="329"/>
      <c r="P89" s="329"/>
      <c r="Q89" s="329"/>
      <c r="R89" s="329"/>
      <c r="S89" s="299"/>
      <c r="T89" s="300"/>
      <c r="U89" s="329"/>
      <c r="V89" s="329"/>
      <c r="W89" s="329"/>
      <c r="X89" s="329"/>
      <c r="Y89" s="299"/>
      <c r="Z89" s="300"/>
      <c r="AA89" s="329"/>
      <c r="AB89" s="329"/>
      <c r="AC89" s="329"/>
      <c r="AD89" s="329"/>
      <c r="AE89" s="329"/>
    </row>
    <row r="90" spans="3:31" ht="16.2" customHeight="1">
      <c r="C90" s="329"/>
      <c r="D90" s="329"/>
      <c r="E90" s="329"/>
      <c r="F90" s="329"/>
      <c r="G90" s="384"/>
      <c r="H90" s="385"/>
      <c r="I90" s="329"/>
      <c r="J90" s="329"/>
      <c r="K90" s="329"/>
      <c r="L90" s="329"/>
      <c r="M90" s="299"/>
      <c r="N90" s="300"/>
      <c r="O90" s="329"/>
      <c r="P90" s="329"/>
      <c r="Q90" s="329"/>
      <c r="R90" s="329"/>
      <c r="S90" s="299"/>
      <c r="T90" s="300"/>
      <c r="U90" s="329"/>
      <c r="V90" s="329"/>
      <c r="W90" s="329"/>
      <c r="X90" s="329"/>
      <c r="Y90" s="299"/>
      <c r="Z90" s="300"/>
      <c r="AA90" s="329"/>
      <c r="AB90" s="329"/>
      <c r="AC90" s="329"/>
      <c r="AD90" s="329"/>
      <c r="AE90" s="329"/>
    </row>
    <row r="91" spans="3:31" ht="16.2" customHeight="1">
      <c r="C91" s="329"/>
      <c r="D91" s="329"/>
      <c r="E91" s="329"/>
      <c r="F91" s="329"/>
      <c r="G91" s="384"/>
      <c r="H91" s="385"/>
      <c r="I91" s="329"/>
      <c r="J91" s="329"/>
      <c r="K91" s="329"/>
      <c r="L91" s="329"/>
      <c r="M91" s="299"/>
      <c r="N91" s="300"/>
      <c r="O91" s="329"/>
      <c r="P91" s="329"/>
      <c r="Q91" s="329"/>
      <c r="R91" s="329"/>
      <c r="S91" s="299"/>
      <c r="T91" s="300"/>
      <c r="U91" s="329"/>
      <c r="V91" s="329"/>
      <c r="W91" s="329"/>
      <c r="X91" s="329"/>
      <c r="Y91" s="299"/>
      <c r="Z91" s="300"/>
      <c r="AA91" s="329"/>
      <c r="AB91" s="329"/>
      <c r="AC91" s="329"/>
      <c r="AD91" s="329"/>
      <c r="AE91" s="329"/>
    </row>
    <row r="92" spans="3:31" ht="16.2" customHeight="1">
      <c r="C92" s="329"/>
      <c r="D92" s="329"/>
      <c r="E92" s="329"/>
      <c r="F92" s="329"/>
      <c r="G92" s="384"/>
      <c r="H92" s="385"/>
      <c r="I92" s="329"/>
      <c r="J92" s="329"/>
      <c r="K92" s="329"/>
      <c r="L92" s="329"/>
      <c r="M92" s="299"/>
      <c r="N92" s="300"/>
      <c r="O92" s="329"/>
      <c r="P92" s="329"/>
      <c r="Q92" s="329"/>
      <c r="R92" s="329"/>
      <c r="S92" s="299"/>
      <c r="T92" s="300"/>
      <c r="U92" s="329"/>
      <c r="V92" s="329"/>
      <c r="W92" s="329"/>
      <c r="X92" s="329"/>
      <c r="Y92" s="299"/>
      <c r="Z92" s="300"/>
      <c r="AA92" s="329"/>
      <c r="AB92" s="329"/>
      <c r="AC92" s="329"/>
      <c r="AD92" s="329"/>
      <c r="AE92" s="329"/>
    </row>
    <row r="93" spans="3:31" ht="16.2" customHeight="1">
      <c r="C93" s="329"/>
      <c r="D93" s="329"/>
      <c r="E93" s="329"/>
      <c r="F93" s="329"/>
      <c r="G93" s="384"/>
      <c r="H93" s="385"/>
      <c r="I93" s="329"/>
      <c r="J93" s="329"/>
      <c r="K93" s="329"/>
      <c r="L93" s="329"/>
      <c r="M93" s="299"/>
      <c r="N93" s="300"/>
      <c r="O93" s="329"/>
      <c r="P93" s="329"/>
      <c r="Q93" s="329"/>
      <c r="R93" s="329"/>
      <c r="S93" s="299"/>
      <c r="T93" s="300"/>
      <c r="U93" s="329"/>
      <c r="V93" s="329"/>
      <c r="W93" s="329"/>
      <c r="X93" s="329"/>
      <c r="Y93" s="299"/>
      <c r="Z93" s="300"/>
      <c r="AA93" s="329"/>
      <c r="AB93" s="329"/>
      <c r="AC93" s="329"/>
      <c r="AD93" s="329"/>
      <c r="AE93" s="329"/>
    </row>
    <row r="94" spans="3:31" ht="16.2" customHeight="1">
      <c r="C94" s="329"/>
      <c r="D94" s="329"/>
      <c r="E94" s="329"/>
      <c r="F94" s="329"/>
      <c r="G94" s="384"/>
      <c r="H94" s="385"/>
      <c r="I94" s="329"/>
      <c r="J94" s="329"/>
      <c r="K94" s="329"/>
      <c r="L94" s="329"/>
      <c r="M94" s="299"/>
      <c r="N94" s="300"/>
      <c r="O94" s="329"/>
      <c r="P94" s="329"/>
      <c r="Q94" s="329"/>
      <c r="R94" s="329"/>
      <c r="S94" s="299"/>
      <c r="T94" s="300"/>
      <c r="U94" s="329"/>
      <c r="V94" s="329"/>
      <c r="W94" s="329"/>
      <c r="X94" s="329"/>
      <c r="Y94" s="299"/>
      <c r="Z94" s="300"/>
      <c r="AA94" s="329"/>
      <c r="AB94" s="329"/>
      <c r="AC94" s="329"/>
      <c r="AD94" s="329"/>
      <c r="AE94" s="329"/>
    </row>
    <row r="95" spans="3:31" ht="16.2" customHeight="1">
      <c r="C95" s="329"/>
      <c r="D95" s="329"/>
      <c r="E95" s="329"/>
      <c r="F95" s="329"/>
      <c r="G95" s="384"/>
      <c r="H95" s="385"/>
      <c r="I95" s="329"/>
      <c r="J95" s="329"/>
      <c r="K95" s="329"/>
      <c r="L95" s="329"/>
      <c r="M95" s="299"/>
      <c r="N95" s="300"/>
      <c r="O95" s="329"/>
      <c r="P95" s="329"/>
      <c r="Q95" s="329"/>
      <c r="R95" s="329"/>
      <c r="S95" s="299"/>
      <c r="T95" s="300"/>
      <c r="U95" s="329"/>
      <c r="V95" s="329"/>
      <c r="W95" s="329"/>
      <c r="X95" s="329"/>
      <c r="Y95" s="299"/>
      <c r="Z95" s="300"/>
      <c r="AA95" s="329"/>
      <c r="AB95" s="329"/>
      <c r="AC95" s="329"/>
      <c r="AD95" s="329"/>
      <c r="AE95" s="329"/>
    </row>
    <row r="96" spans="3:31" ht="16.2" customHeight="1">
      <c r="C96" s="329"/>
      <c r="D96" s="329"/>
      <c r="E96" s="329"/>
      <c r="F96" s="329"/>
      <c r="G96" s="384"/>
      <c r="H96" s="385"/>
      <c r="I96" s="329"/>
      <c r="J96" s="329"/>
      <c r="K96" s="329"/>
      <c r="L96" s="329"/>
      <c r="M96" s="299"/>
      <c r="N96" s="300"/>
      <c r="O96" s="329"/>
      <c r="P96" s="329"/>
      <c r="Q96" s="329"/>
      <c r="R96" s="329"/>
      <c r="S96" s="299"/>
      <c r="T96" s="300"/>
      <c r="U96" s="329"/>
      <c r="V96" s="329"/>
      <c r="W96" s="329"/>
      <c r="X96" s="329"/>
      <c r="Y96" s="299"/>
      <c r="Z96" s="300"/>
      <c r="AA96" s="329"/>
      <c r="AB96" s="329"/>
      <c r="AC96" s="329"/>
      <c r="AD96" s="329"/>
      <c r="AE96" s="329"/>
    </row>
    <row r="97" spans="3:31" ht="16.2" customHeight="1">
      <c r="C97" s="329"/>
      <c r="D97" s="329"/>
      <c r="E97" s="329"/>
      <c r="F97" s="329"/>
      <c r="G97" s="384"/>
      <c r="H97" s="385"/>
      <c r="I97" s="329"/>
      <c r="J97" s="329"/>
      <c r="K97" s="329"/>
      <c r="L97" s="329"/>
      <c r="M97" s="299"/>
      <c r="N97" s="300"/>
      <c r="O97" s="329"/>
      <c r="P97" s="329"/>
      <c r="Q97" s="329"/>
      <c r="R97" s="329"/>
      <c r="S97" s="299"/>
      <c r="T97" s="300"/>
      <c r="U97" s="329"/>
      <c r="V97" s="329"/>
      <c r="W97" s="329"/>
      <c r="X97" s="329"/>
      <c r="Y97" s="299"/>
      <c r="Z97" s="300"/>
      <c r="AA97" s="329"/>
      <c r="AB97" s="329"/>
      <c r="AC97" s="329"/>
      <c r="AD97" s="329"/>
      <c r="AE97" s="329"/>
    </row>
    <row r="98" spans="3:31" ht="16.2" customHeight="1">
      <c r="C98" s="329"/>
      <c r="D98" s="329"/>
      <c r="E98" s="329"/>
      <c r="F98" s="329"/>
      <c r="G98" s="384"/>
      <c r="H98" s="385"/>
      <c r="I98" s="329"/>
      <c r="J98" s="329"/>
      <c r="K98" s="329"/>
      <c r="L98" s="329"/>
      <c r="M98" s="299"/>
      <c r="N98" s="300"/>
      <c r="O98" s="329"/>
      <c r="P98" s="329"/>
      <c r="Q98" s="329"/>
      <c r="R98" s="329"/>
      <c r="S98" s="299"/>
      <c r="T98" s="300"/>
      <c r="U98" s="329"/>
      <c r="V98" s="329"/>
      <c r="W98" s="329"/>
      <c r="X98" s="329"/>
      <c r="Y98" s="299"/>
      <c r="Z98" s="300"/>
      <c r="AA98" s="329"/>
      <c r="AB98" s="329"/>
      <c r="AC98" s="329"/>
      <c r="AD98" s="329"/>
      <c r="AE98" s="329"/>
    </row>
    <row r="99" spans="3:31" ht="16.2" customHeight="1">
      <c r="C99" s="329"/>
      <c r="D99" s="329"/>
      <c r="E99" s="329"/>
      <c r="F99" s="329"/>
      <c r="G99" s="384"/>
      <c r="H99" s="385"/>
      <c r="I99" s="329"/>
      <c r="J99" s="329"/>
      <c r="K99" s="329"/>
      <c r="L99" s="329"/>
      <c r="M99" s="299"/>
      <c r="N99" s="300"/>
      <c r="O99" s="329"/>
      <c r="P99" s="329"/>
      <c r="Q99" s="329"/>
      <c r="R99" s="329"/>
      <c r="S99" s="299"/>
      <c r="T99" s="300"/>
      <c r="U99" s="329"/>
      <c r="V99" s="329"/>
      <c r="W99" s="329"/>
      <c r="X99" s="329"/>
      <c r="Y99" s="299"/>
      <c r="Z99" s="300"/>
      <c r="AA99" s="329"/>
      <c r="AB99" s="329"/>
      <c r="AC99" s="329"/>
      <c r="AD99" s="329"/>
      <c r="AE99" s="329"/>
    </row>
    <row r="100" spans="3:31" ht="16.2" customHeight="1">
      <c r="C100" s="329"/>
      <c r="D100" s="329"/>
      <c r="E100" s="329"/>
      <c r="F100" s="329"/>
      <c r="G100" s="384"/>
      <c r="H100" s="385"/>
      <c r="I100" s="329"/>
      <c r="J100" s="329"/>
      <c r="K100" s="329"/>
      <c r="L100" s="329"/>
      <c r="M100" s="299"/>
      <c r="N100" s="300"/>
      <c r="O100" s="329"/>
      <c r="P100" s="329"/>
      <c r="Q100" s="329"/>
      <c r="R100" s="329"/>
      <c r="S100" s="299"/>
      <c r="T100" s="300"/>
      <c r="U100" s="329"/>
      <c r="V100" s="329"/>
      <c r="W100" s="329"/>
      <c r="X100" s="329"/>
      <c r="Y100" s="299"/>
      <c r="Z100" s="300"/>
      <c r="AA100" s="329"/>
      <c r="AB100" s="329"/>
      <c r="AC100" s="329"/>
      <c r="AD100" s="329"/>
      <c r="AE100" s="329"/>
    </row>
    <row r="101" spans="3:31" ht="16.2" customHeight="1">
      <c r="C101" s="329"/>
      <c r="D101" s="329"/>
      <c r="E101" s="329"/>
      <c r="F101" s="329"/>
      <c r="G101" s="384"/>
      <c r="H101" s="385"/>
      <c r="I101" s="329"/>
      <c r="J101" s="329"/>
      <c r="K101" s="329"/>
      <c r="L101" s="329"/>
      <c r="M101" s="299"/>
      <c r="N101" s="300"/>
      <c r="O101" s="329"/>
      <c r="P101" s="329"/>
      <c r="Q101" s="329"/>
      <c r="R101" s="329"/>
      <c r="S101" s="299"/>
      <c r="T101" s="300"/>
      <c r="U101" s="329"/>
      <c r="V101" s="329"/>
      <c r="W101" s="329"/>
      <c r="X101" s="329"/>
      <c r="Y101" s="299"/>
      <c r="Z101" s="300"/>
      <c r="AA101" s="329"/>
      <c r="AB101" s="329"/>
      <c r="AC101" s="329"/>
      <c r="AD101" s="329"/>
      <c r="AE101" s="329"/>
    </row>
    <row r="102" spans="3:31" ht="16.2" customHeight="1">
      <c r="C102" s="329"/>
      <c r="D102" s="329"/>
      <c r="E102" s="329"/>
      <c r="F102" s="329"/>
      <c r="G102" s="384"/>
      <c r="H102" s="385"/>
      <c r="I102" s="329"/>
      <c r="J102" s="329"/>
      <c r="K102" s="329"/>
      <c r="L102" s="329"/>
      <c r="M102" s="299"/>
      <c r="N102" s="300"/>
      <c r="O102" s="329"/>
      <c r="P102" s="329"/>
      <c r="Q102" s="329"/>
      <c r="R102" s="329"/>
      <c r="S102" s="299"/>
      <c r="T102" s="300"/>
      <c r="U102" s="329"/>
      <c r="V102" s="329"/>
      <c r="W102" s="329"/>
      <c r="X102" s="329"/>
      <c r="Y102" s="299"/>
      <c r="Z102" s="300"/>
      <c r="AA102" s="329"/>
      <c r="AB102" s="329"/>
      <c r="AC102" s="329"/>
      <c r="AD102" s="329"/>
      <c r="AE102" s="329"/>
    </row>
    <row r="103" spans="3:31" ht="16.2" customHeight="1">
      <c r="C103" s="329"/>
      <c r="D103" s="329"/>
      <c r="E103" s="329"/>
      <c r="F103" s="329"/>
      <c r="G103" s="384"/>
      <c r="H103" s="385"/>
      <c r="I103" s="329"/>
      <c r="J103" s="329"/>
      <c r="K103" s="329"/>
      <c r="L103" s="329"/>
      <c r="M103" s="299"/>
      <c r="N103" s="300"/>
      <c r="O103" s="329"/>
      <c r="P103" s="329"/>
      <c r="Q103" s="329"/>
      <c r="R103" s="329"/>
      <c r="S103" s="299"/>
      <c r="T103" s="300"/>
      <c r="U103" s="329"/>
      <c r="V103" s="329"/>
      <c r="W103" s="329"/>
      <c r="X103" s="329"/>
      <c r="Y103" s="299"/>
      <c r="Z103" s="300"/>
      <c r="AA103" s="329"/>
      <c r="AB103" s="329"/>
      <c r="AC103" s="329"/>
      <c r="AD103" s="329"/>
      <c r="AE103" s="329"/>
    </row>
    <row r="104" spans="3:31" ht="16.2" customHeight="1">
      <c r="C104" s="329"/>
      <c r="D104" s="329"/>
      <c r="E104" s="329"/>
      <c r="F104" s="329"/>
      <c r="G104" s="384"/>
      <c r="H104" s="385"/>
      <c r="I104" s="329"/>
      <c r="J104" s="329"/>
      <c r="K104" s="329"/>
      <c r="L104" s="329"/>
      <c r="M104" s="299"/>
      <c r="N104" s="300"/>
      <c r="O104" s="329"/>
      <c r="P104" s="329"/>
      <c r="Q104" s="329"/>
      <c r="R104" s="329"/>
      <c r="S104" s="299"/>
      <c r="T104" s="300"/>
      <c r="U104" s="329"/>
      <c r="V104" s="329"/>
      <c r="W104" s="329"/>
      <c r="X104" s="329"/>
      <c r="Y104" s="299"/>
      <c r="Z104" s="300"/>
      <c r="AA104" s="329"/>
      <c r="AB104" s="329"/>
      <c r="AC104" s="329"/>
      <c r="AD104" s="329"/>
      <c r="AE104" s="329"/>
    </row>
    <row r="105" spans="3:31" ht="16.2" customHeight="1">
      <c r="C105" s="329"/>
      <c r="D105" s="329"/>
      <c r="E105" s="329"/>
      <c r="F105" s="329"/>
      <c r="G105" s="384"/>
      <c r="H105" s="385"/>
      <c r="I105" s="329"/>
      <c r="J105" s="329"/>
      <c r="K105" s="329"/>
      <c r="L105" s="329"/>
      <c r="M105" s="299"/>
      <c r="N105" s="300"/>
      <c r="O105" s="329"/>
      <c r="P105" s="329"/>
      <c r="Q105" s="329"/>
      <c r="R105" s="329"/>
      <c r="S105" s="299"/>
      <c r="T105" s="300"/>
      <c r="U105" s="329"/>
      <c r="V105" s="329"/>
      <c r="W105" s="329"/>
      <c r="X105" s="329"/>
      <c r="Y105" s="299"/>
      <c r="Z105" s="300"/>
      <c r="AA105" s="329"/>
      <c r="AB105" s="329"/>
      <c r="AC105" s="329"/>
      <c r="AD105" s="329"/>
      <c r="AE105" s="329"/>
    </row>
    <row r="106" spans="3:31" ht="16.2" customHeight="1">
      <c r="C106" s="329"/>
      <c r="D106" s="329"/>
      <c r="E106" s="329"/>
      <c r="F106" s="329"/>
      <c r="G106" s="384"/>
      <c r="H106" s="385"/>
      <c r="I106" s="329"/>
      <c r="J106" s="329"/>
      <c r="K106" s="329"/>
      <c r="L106" s="329"/>
      <c r="M106" s="299"/>
      <c r="N106" s="300"/>
      <c r="O106" s="329"/>
      <c r="P106" s="329"/>
      <c r="Q106" s="329"/>
      <c r="R106" s="329"/>
      <c r="S106" s="299"/>
      <c r="T106" s="300"/>
      <c r="U106" s="329"/>
      <c r="V106" s="329"/>
      <c r="W106" s="329"/>
      <c r="X106" s="329"/>
      <c r="Y106" s="299"/>
      <c r="Z106" s="300"/>
      <c r="AA106" s="329"/>
      <c r="AB106" s="329"/>
      <c r="AC106" s="329"/>
      <c r="AD106" s="329"/>
      <c r="AE106" s="329"/>
    </row>
    <row r="107" spans="3:31" ht="16.2" customHeight="1">
      <c r="C107" s="329"/>
      <c r="D107" s="329"/>
      <c r="E107" s="329"/>
      <c r="F107" s="329"/>
      <c r="G107" s="384"/>
      <c r="H107" s="385"/>
      <c r="I107" s="329"/>
      <c r="J107" s="329"/>
      <c r="K107" s="329"/>
      <c r="L107" s="329"/>
      <c r="M107" s="299"/>
      <c r="N107" s="300"/>
      <c r="O107" s="329"/>
      <c r="P107" s="329"/>
      <c r="Q107" s="329"/>
      <c r="R107" s="329"/>
      <c r="S107" s="299"/>
      <c r="T107" s="300"/>
      <c r="U107" s="329"/>
      <c r="V107" s="329"/>
      <c r="W107" s="329"/>
      <c r="X107" s="329"/>
      <c r="Y107" s="299"/>
      <c r="Z107" s="300"/>
      <c r="AA107" s="329"/>
      <c r="AB107" s="329"/>
      <c r="AC107" s="329"/>
      <c r="AD107" s="329"/>
      <c r="AE107" s="329"/>
    </row>
    <row r="108" spans="3:31" ht="16.2" customHeight="1">
      <c r="C108" s="329"/>
      <c r="D108" s="329"/>
      <c r="E108" s="329"/>
      <c r="F108" s="329"/>
      <c r="G108" s="384"/>
      <c r="H108" s="385"/>
      <c r="I108" s="329"/>
      <c r="J108" s="329"/>
      <c r="K108" s="329"/>
      <c r="L108" s="329"/>
      <c r="M108" s="299"/>
      <c r="N108" s="300"/>
      <c r="O108" s="329"/>
      <c r="P108" s="329"/>
      <c r="Q108" s="329"/>
      <c r="R108" s="329"/>
      <c r="S108" s="299"/>
      <c r="T108" s="300"/>
      <c r="U108" s="329"/>
      <c r="V108" s="329"/>
      <c r="W108" s="329"/>
      <c r="X108" s="329"/>
      <c r="Y108" s="299"/>
      <c r="Z108" s="300"/>
      <c r="AA108" s="329"/>
      <c r="AB108" s="329"/>
      <c r="AC108" s="329"/>
      <c r="AD108" s="329"/>
      <c r="AE108" s="329"/>
    </row>
    <row r="109" spans="3:31" ht="16.2" customHeight="1">
      <c r="C109" s="329"/>
      <c r="D109" s="329"/>
      <c r="E109" s="329"/>
      <c r="F109" s="329"/>
      <c r="G109" s="384"/>
      <c r="H109" s="385"/>
      <c r="I109" s="329"/>
      <c r="J109" s="329"/>
      <c r="K109" s="329"/>
      <c r="L109" s="329"/>
      <c r="M109" s="299"/>
      <c r="N109" s="300"/>
      <c r="O109" s="329"/>
      <c r="P109" s="329"/>
      <c r="Q109" s="329"/>
      <c r="R109" s="329"/>
      <c r="S109" s="299"/>
      <c r="T109" s="300"/>
      <c r="U109" s="329"/>
      <c r="V109" s="329"/>
      <c r="W109" s="329"/>
      <c r="X109" s="329"/>
      <c r="Y109" s="299"/>
      <c r="Z109" s="300"/>
      <c r="AA109" s="329"/>
      <c r="AB109" s="329"/>
      <c r="AC109" s="329"/>
      <c r="AD109" s="329"/>
      <c r="AE109" s="329"/>
    </row>
    <row r="110" spans="3:31" ht="16.2" customHeight="1">
      <c r="C110" s="329"/>
      <c r="D110" s="329"/>
      <c r="E110" s="329"/>
      <c r="F110" s="329"/>
      <c r="G110" s="384"/>
      <c r="H110" s="385"/>
      <c r="I110" s="329"/>
      <c r="J110" s="329"/>
      <c r="K110" s="329"/>
      <c r="L110" s="329"/>
      <c r="M110" s="299"/>
      <c r="N110" s="300"/>
      <c r="O110" s="329"/>
      <c r="P110" s="329"/>
      <c r="Q110" s="329"/>
      <c r="R110" s="329"/>
      <c r="S110" s="299"/>
      <c r="T110" s="300"/>
      <c r="U110" s="329"/>
      <c r="V110" s="329"/>
      <c r="W110" s="329"/>
      <c r="X110" s="329"/>
      <c r="Y110" s="299"/>
      <c r="Z110" s="300"/>
      <c r="AA110" s="329"/>
      <c r="AB110" s="329"/>
      <c r="AC110" s="329"/>
      <c r="AD110" s="329"/>
      <c r="AE110" s="329"/>
    </row>
    <row r="111" spans="3:31" ht="16.2" customHeight="1">
      <c r="C111" s="329"/>
      <c r="D111" s="329"/>
      <c r="E111" s="329"/>
      <c r="F111" s="329"/>
      <c r="G111" s="384"/>
      <c r="H111" s="385"/>
      <c r="I111" s="329"/>
      <c r="J111" s="329"/>
      <c r="K111" s="329"/>
      <c r="L111" s="329"/>
      <c r="M111" s="299"/>
      <c r="N111" s="300"/>
      <c r="O111" s="329"/>
      <c r="P111" s="329"/>
      <c r="Q111" s="329"/>
      <c r="R111" s="329"/>
      <c r="S111" s="299"/>
      <c r="T111" s="300"/>
      <c r="U111" s="329"/>
      <c r="V111" s="329"/>
      <c r="W111" s="329"/>
      <c r="X111" s="329"/>
      <c r="Y111" s="299"/>
      <c r="Z111" s="300"/>
      <c r="AA111" s="329"/>
      <c r="AB111" s="329"/>
      <c r="AC111" s="329"/>
      <c r="AD111" s="329"/>
      <c r="AE111" s="329"/>
    </row>
    <row r="112" spans="3:31" ht="16.2" customHeight="1">
      <c r="C112" s="329"/>
      <c r="D112" s="329"/>
      <c r="E112" s="329"/>
      <c r="F112" s="329"/>
      <c r="G112" s="384"/>
      <c r="H112" s="385"/>
      <c r="I112" s="329"/>
      <c r="J112" s="329"/>
      <c r="K112" s="329"/>
      <c r="L112" s="329"/>
      <c r="M112" s="299"/>
      <c r="N112" s="300"/>
      <c r="O112" s="329"/>
      <c r="P112" s="329"/>
      <c r="Q112" s="329"/>
      <c r="R112" s="329"/>
      <c r="S112" s="299"/>
      <c r="T112" s="300"/>
      <c r="U112" s="329"/>
      <c r="V112" s="329"/>
      <c r="W112" s="329"/>
      <c r="X112" s="329"/>
      <c r="Y112" s="299"/>
      <c r="Z112" s="300"/>
      <c r="AA112" s="329"/>
      <c r="AB112" s="329"/>
      <c r="AC112" s="329"/>
      <c r="AD112" s="329"/>
      <c r="AE112" s="329"/>
    </row>
    <row r="113" spans="3:31" ht="16.2" customHeight="1">
      <c r="C113" s="329"/>
      <c r="D113" s="329"/>
      <c r="E113" s="329"/>
      <c r="F113" s="329"/>
      <c r="G113" s="384"/>
      <c r="H113" s="385"/>
      <c r="I113" s="329"/>
      <c r="J113" s="329"/>
      <c r="K113" s="329"/>
      <c r="L113" s="329"/>
      <c r="M113" s="299"/>
      <c r="N113" s="300"/>
      <c r="O113" s="329"/>
      <c r="P113" s="329"/>
      <c r="Q113" s="329"/>
      <c r="R113" s="329"/>
      <c r="S113" s="299"/>
      <c r="T113" s="300"/>
      <c r="U113" s="329"/>
      <c r="V113" s="329"/>
      <c r="W113" s="329"/>
      <c r="X113" s="329"/>
      <c r="Y113" s="299"/>
      <c r="Z113" s="300"/>
      <c r="AA113" s="329"/>
      <c r="AB113" s="329"/>
      <c r="AC113" s="329"/>
      <c r="AD113" s="329"/>
      <c r="AE113" s="329"/>
    </row>
    <row r="114" spans="3:31" ht="16.2" customHeight="1">
      <c r="C114" s="329"/>
      <c r="D114" s="329"/>
      <c r="E114" s="329"/>
      <c r="F114" s="329"/>
      <c r="G114" s="384"/>
      <c r="H114" s="385"/>
      <c r="I114" s="329"/>
      <c r="J114" s="329"/>
      <c r="K114" s="329"/>
      <c r="L114" s="329"/>
      <c r="M114" s="299"/>
      <c r="N114" s="300"/>
      <c r="O114" s="329"/>
      <c r="P114" s="329"/>
      <c r="Q114" s="329"/>
      <c r="R114" s="329"/>
      <c r="S114" s="299"/>
      <c r="T114" s="300"/>
      <c r="U114" s="329"/>
      <c r="V114" s="329"/>
      <c r="W114" s="329"/>
      <c r="X114" s="329"/>
      <c r="Y114" s="299"/>
      <c r="Z114" s="300"/>
      <c r="AA114" s="329"/>
      <c r="AB114" s="329"/>
      <c r="AC114" s="329"/>
      <c r="AD114" s="329"/>
      <c r="AE114" s="329"/>
    </row>
    <row r="115" spans="3:31" ht="16.2" customHeight="1">
      <c r="C115" s="329"/>
      <c r="D115" s="329"/>
      <c r="E115" s="329"/>
      <c r="F115" s="329"/>
      <c r="G115" s="384"/>
      <c r="H115" s="385"/>
      <c r="I115" s="329"/>
      <c r="J115" s="329"/>
      <c r="K115" s="329"/>
      <c r="L115" s="329"/>
      <c r="M115" s="299"/>
      <c r="N115" s="300"/>
      <c r="O115" s="329"/>
      <c r="P115" s="329"/>
      <c r="Q115" s="329"/>
      <c r="R115" s="329"/>
      <c r="S115" s="299"/>
      <c r="T115" s="300"/>
      <c r="U115" s="329"/>
      <c r="V115" s="329"/>
      <c r="W115" s="329"/>
      <c r="X115" s="329"/>
      <c r="Y115" s="299"/>
      <c r="Z115" s="300"/>
      <c r="AA115" s="329"/>
      <c r="AB115" s="329"/>
      <c r="AC115" s="329"/>
      <c r="AD115" s="329"/>
      <c r="AE115" s="329"/>
    </row>
    <row r="116" spans="3:31" ht="16.2" customHeight="1">
      <c r="C116" s="329"/>
      <c r="D116" s="329"/>
      <c r="E116" s="329"/>
      <c r="F116" s="329"/>
      <c r="G116" s="384"/>
      <c r="H116" s="385"/>
      <c r="I116" s="329"/>
      <c r="J116" s="329"/>
      <c r="K116" s="329"/>
      <c r="L116" s="329"/>
      <c r="M116" s="299"/>
      <c r="N116" s="300"/>
      <c r="O116" s="329"/>
      <c r="P116" s="329"/>
      <c r="Q116" s="329"/>
      <c r="R116" s="329"/>
      <c r="S116" s="299"/>
      <c r="T116" s="300"/>
      <c r="U116" s="329"/>
      <c r="V116" s="329"/>
      <c r="W116" s="329"/>
      <c r="X116" s="329"/>
      <c r="Y116" s="299"/>
      <c r="Z116" s="300"/>
      <c r="AA116" s="329"/>
      <c r="AB116" s="329"/>
      <c r="AC116" s="329"/>
      <c r="AD116" s="329"/>
      <c r="AE116" s="329"/>
    </row>
    <row r="117" spans="3:31" ht="16.2" customHeight="1">
      <c r="C117" s="329"/>
      <c r="D117" s="329"/>
      <c r="E117" s="329"/>
      <c r="F117" s="329"/>
      <c r="G117" s="384"/>
      <c r="H117" s="385"/>
      <c r="I117" s="329"/>
      <c r="J117" s="329"/>
      <c r="K117" s="329"/>
      <c r="L117" s="329"/>
      <c r="M117" s="299"/>
      <c r="N117" s="300"/>
      <c r="O117" s="329"/>
      <c r="P117" s="329"/>
      <c r="Q117" s="329"/>
      <c r="R117" s="329"/>
      <c r="S117" s="299"/>
      <c r="T117" s="300"/>
      <c r="U117" s="329"/>
      <c r="V117" s="329"/>
      <c r="W117" s="329"/>
      <c r="X117" s="329"/>
      <c r="Y117" s="299"/>
      <c r="Z117" s="300"/>
      <c r="AA117" s="329"/>
      <c r="AB117" s="329"/>
      <c r="AC117" s="329"/>
      <c r="AD117" s="329"/>
      <c r="AE117" s="329"/>
    </row>
    <row r="118" spans="3:31" ht="16.2" customHeight="1">
      <c r="C118" s="329"/>
      <c r="D118" s="329"/>
      <c r="E118" s="329"/>
      <c r="F118" s="329"/>
      <c r="G118" s="384"/>
      <c r="H118" s="385"/>
      <c r="I118" s="329"/>
      <c r="J118" s="329"/>
      <c r="K118" s="329"/>
      <c r="L118" s="329"/>
      <c r="M118" s="299"/>
      <c r="N118" s="300"/>
      <c r="O118" s="329"/>
      <c r="P118" s="329"/>
      <c r="Q118" s="329"/>
      <c r="R118" s="329"/>
      <c r="S118" s="299"/>
      <c r="T118" s="300"/>
      <c r="U118" s="329"/>
      <c r="V118" s="329"/>
      <c r="W118" s="329"/>
      <c r="X118" s="329"/>
      <c r="Y118" s="299"/>
      <c r="Z118" s="300"/>
      <c r="AA118" s="329"/>
      <c r="AB118" s="329"/>
      <c r="AC118" s="329"/>
      <c r="AD118" s="329"/>
      <c r="AE118" s="329"/>
    </row>
    <row r="119" spans="3:31" ht="16.2" customHeight="1">
      <c r="C119" s="329"/>
      <c r="D119" s="329"/>
      <c r="E119" s="329"/>
      <c r="F119" s="329"/>
      <c r="G119" s="384"/>
      <c r="H119" s="385"/>
      <c r="I119" s="329"/>
      <c r="J119" s="329"/>
      <c r="K119" s="329"/>
      <c r="L119" s="329"/>
      <c r="M119" s="299"/>
      <c r="N119" s="300"/>
      <c r="O119" s="329"/>
      <c r="P119" s="329"/>
      <c r="Q119" s="329"/>
      <c r="R119" s="329"/>
      <c r="S119" s="299"/>
      <c r="T119" s="300"/>
      <c r="U119" s="329"/>
      <c r="V119" s="329"/>
      <c r="W119" s="329"/>
      <c r="X119" s="329"/>
      <c r="Y119" s="299"/>
      <c r="Z119" s="300"/>
      <c r="AA119" s="329"/>
      <c r="AB119" s="329"/>
      <c r="AC119" s="329"/>
      <c r="AD119" s="329"/>
      <c r="AE119" s="329"/>
    </row>
    <row r="120" spans="3:31" ht="16.2" customHeight="1">
      <c r="C120" s="329"/>
      <c r="D120" s="329"/>
      <c r="E120" s="329"/>
      <c r="F120" s="329"/>
      <c r="G120" s="384"/>
      <c r="H120" s="385"/>
      <c r="I120" s="329"/>
      <c r="J120" s="329"/>
      <c r="K120" s="329"/>
      <c r="L120" s="329"/>
      <c r="M120" s="299"/>
      <c r="N120" s="300"/>
      <c r="O120" s="329"/>
      <c r="P120" s="329"/>
      <c r="Q120" s="329"/>
      <c r="R120" s="329"/>
      <c r="S120" s="299"/>
      <c r="T120" s="300"/>
      <c r="U120" s="329"/>
      <c r="V120" s="329"/>
      <c r="W120" s="329"/>
      <c r="X120" s="329"/>
      <c r="Y120" s="299"/>
      <c r="Z120" s="300"/>
      <c r="AA120" s="329"/>
      <c r="AB120" s="329"/>
      <c r="AC120" s="329"/>
      <c r="AD120" s="329"/>
      <c r="AE120" s="329"/>
    </row>
    <row r="121" spans="3:31" ht="16.2" customHeight="1">
      <c r="C121" s="329"/>
      <c r="D121" s="329"/>
      <c r="E121" s="329"/>
      <c r="F121" s="329"/>
      <c r="G121" s="384"/>
      <c r="H121" s="385"/>
      <c r="I121" s="329"/>
      <c r="J121" s="329"/>
      <c r="K121" s="329"/>
      <c r="L121" s="329"/>
      <c r="M121" s="299"/>
      <c r="N121" s="300"/>
      <c r="O121" s="329"/>
      <c r="P121" s="329"/>
      <c r="Q121" s="329"/>
      <c r="R121" s="329"/>
      <c r="S121" s="299"/>
      <c r="T121" s="300"/>
      <c r="U121" s="329"/>
      <c r="V121" s="329"/>
      <c r="W121" s="329"/>
      <c r="X121" s="329"/>
      <c r="Y121" s="299"/>
      <c r="Z121" s="300"/>
      <c r="AA121" s="329"/>
      <c r="AB121" s="329"/>
      <c r="AC121" s="329"/>
      <c r="AD121" s="329"/>
      <c r="AE121" s="329"/>
    </row>
  </sheetData>
  <sheetProtection formatCells="0"/>
  <mergeCells count="21">
    <mergeCell ref="C2:F3"/>
    <mergeCell ref="C13:F13"/>
    <mergeCell ref="I13:L13"/>
    <mergeCell ref="AA10:AD10"/>
    <mergeCell ref="W5:X5"/>
    <mergeCell ref="D5:L6"/>
    <mergeCell ref="C10:F10"/>
    <mergeCell ref="I10:L10"/>
    <mergeCell ref="O10:R10"/>
    <mergeCell ref="U10:X10"/>
    <mergeCell ref="P5:V6"/>
    <mergeCell ref="P7:Q8"/>
    <mergeCell ref="AA5:AC6"/>
    <mergeCell ref="D7:L8"/>
    <mergeCell ref="I29:L29"/>
    <mergeCell ref="W7:X7"/>
    <mergeCell ref="AA7:AB8"/>
    <mergeCell ref="U23:X23"/>
    <mergeCell ref="AA13:AD13"/>
    <mergeCell ref="O13:R13"/>
    <mergeCell ref="U13:X13"/>
  </mergeCells>
  <phoneticPr fontId="2"/>
  <conditionalFormatting sqref="F14:F29 L14:L20 L30:L35 R14:R29 X14:X21 X24:X27 AD14:AD40 F30:F40 L21:L27 L36:L40 R30:R33">
    <cfRule type="cellIs" dxfId="2" priority="20" operator="greaterThan">
      <formula>D14</formula>
    </cfRule>
  </conditionalFormatting>
  <hyperlinks>
    <hyperlink ref="C2:F3" location="提案表紙!A1" display="兵庫県折込資料表　" xr:uid="{00000000-0004-0000-18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89" orientation="landscape" horizontalDpi="300" verticalDpi="300" r:id="rId1"/>
  <headerFooter alignWithMargins="0">
    <oddFooter xml:space="preserve">&amp;L日経（阪神）
&amp;RＰ－２１／２３
</oddFooter>
  </headerFooter>
  <rowBreaks count="1" manualBreakCount="1">
    <brk id="4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01">
    <tabColor rgb="FFF6F6F6"/>
    <pageSetUpPr fitToPage="1"/>
  </sheetPr>
  <dimension ref="A1:AE193"/>
  <sheetViews>
    <sheetView showZeros="0" topLeftCell="C2" zoomScaleNormal="100" workbookViewId="0">
      <selection activeCell="C2" sqref="C2:F3"/>
    </sheetView>
  </sheetViews>
  <sheetFormatPr defaultRowHeight="16.2" customHeight="1"/>
  <cols>
    <col min="1" max="1" width="7.109375" style="166" hidden="1" customWidth="1"/>
    <col min="2" max="2" width="9" style="167" hidden="1" customWidth="1"/>
    <col min="3" max="3" width="13.6640625" customWidth="1"/>
    <col min="4" max="4" width="7.44140625" customWidth="1"/>
    <col min="5" max="5" width="3.33203125" customWidth="1"/>
    <col min="6" max="6" width="8.77734375" customWidth="1"/>
    <col min="7" max="7" width="8.6640625" style="182" hidden="1" customWidth="1"/>
    <col min="8" max="8" width="8.6640625" style="183" hidden="1" customWidth="1"/>
    <col min="9" max="9" width="13.6640625" customWidth="1"/>
    <col min="10" max="10" width="6.77734375" customWidth="1"/>
    <col min="11" max="11" width="3.33203125" customWidth="1"/>
    <col min="12" max="12" width="8.77734375" customWidth="1"/>
    <col min="13" max="13" width="8.6640625" style="190" hidden="1" customWidth="1"/>
    <col min="14" max="14" width="8.6640625" style="191" hidden="1" customWidth="1"/>
    <col min="15" max="15" width="13.6640625" customWidth="1"/>
    <col min="16" max="16" width="6.77734375" customWidth="1"/>
    <col min="17" max="17" width="3.33203125" customWidth="1"/>
    <col min="18" max="18" width="8.77734375" customWidth="1"/>
    <col min="19" max="19" width="8.6640625" style="190" hidden="1" customWidth="1"/>
    <col min="20" max="20" width="8.6640625" style="191" hidden="1" customWidth="1"/>
    <col min="21" max="21" width="13.6640625" customWidth="1"/>
    <col min="22" max="22" width="6.77734375" customWidth="1"/>
    <col min="23" max="23" width="3.33203125" customWidth="1"/>
    <col min="24" max="24" width="8.77734375" customWidth="1"/>
    <col min="25" max="25" width="8.6640625" style="190" hidden="1" customWidth="1"/>
    <col min="26" max="26" width="8.6640625" style="191" hidden="1" customWidth="1"/>
    <col min="27" max="27" width="13.33203125" customWidth="1"/>
    <col min="28" max="28" width="6.77734375" customWidth="1"/>
    <col min="29" max="29" width="3.33203125" customWidth="1"/>
    <col min="30" max="30" width="8.77734375" customWidth="1"/>
  </cols>
  <sheetData>
    <row r="1" spans="1:31" ht="14.1" hidden="1" customHeight="1">
      <c r="A1" s="166" t="s">
        <v>313</v>
      </c>
      <c r="B1" s="167" t="s">
        <v>314</v>
      </c>
      <c r="F1" s="72" t="s">
        <v>315</v>
      </c>
      <c r="G1" s="166" t="s">
        <v>313</v>
      </c>
      <c r="H1" s="167" t="s">
        <v>314</v>
      </c>
      <c r="L1" s="72" t="s">
        <v>315</v>
      </c>
      <c r="M1" s="166" t="s">
        <v>313</v>
      </c>
      <c r="N1" s="167" t="s">
        <v>314</v>
      </c>
      <c r="R1" s="72" t="s">
        <v>315</v>
      </c>
      <c r="S1" s="166" t="s">
        <v>313</v>
      </c>
      <c r="T1" s="167" t="s">
        <v>314</v>
      </c>
      <c r="X1" s="72" t="s">
        <v>315</v>
      </c>
      <c r="Y1" s="166" t="s">
        <v>313</v>
      </c>
      <c r="Z1" s="167" t="s">
        <v>314</v>
      </c>
      <c r="AD1" s="72" t="s">
        <v>315</v>
      </c>
      <c r="AE1" s="72"/>
    </row>
    <row r="2" spans="1:31" ht="13.2" customHeight="1">
      <c r="C2" s="933" t="s">
        <v>891</v>
      </c>
      <c r="D2" s="933"/>
      <c r="E2" s="933"/>
      <c r="F2" s="933"/>
      <c r="M2" s="182"/>
      <c r="N2" s="183"/>
      <c r="S2" s="166"/>
      <c r="T2" s="167"/>
      <c r="W2" t="s">
        <v>1073</v>
      </c>
      <c r="Y2"/>
      <c r="Z2"/>
    </row>
    <row r="3" spans="1:31" ht="13.2" customHeight="1">
      <c r="C3" s="933"/>
      <c r="D3" s="933"/>
      <c r="E3" s="933"/>
      <c r="F3" s="933"/>
      <c r="I3" s="121" t="s">
        <v>486</v>
      </c>
      <c r="M3" s="182"/>
      <c r="N3" s="183"/>
      <c r="S3" s="166"/>
      <c r="T3" s="167"/>
      <c r="W3" t="s">
        <v>1075</v>
      </c>
      <c r="Y3"/>
      <c r="Z3"/>
    </row>
    <row r="4" spans="1:31" ht="13.2" customHeight="1">
      <c r="C4" t="s">
        <v>212</v>
      </c>
      <c r="I4" s="288">
        <v>45717</v>
      </c>
      <c r="J4" s="284" t="s">
        <v>603</v>
      </c>
      <c r="K4" t="s">
        <v>213</v>
      </c>
      <c r="M4" s="182"/>
      <c r="N4" s="183"/>
      <c r="S4" s="166"/>
      <c r="T4" s="167"/>
      <c r="W4" t="s">
        <v>1072</v>
      </c>
      <c r="Y4" s="166"/>
      <c r="Z4" s="167"/>
    </row>
    <row r="5" spans="1:31" ht="13.2" customHeight="1">
      <c r="C5" s="6" t="s">
        <v>214</v>
      </c>
      <c r="D5" s="936">
        <f>提案表紙!K10</f>
        <v>0</v>
      </c>
      <c r="E5" s="936"/>
      <c r="F5" s="936"/>
      <c r="G5" s="936"/>
      <c r="H5" s="936"/>
      <c r="I5" s="936"/>
      <c r="J5" s="936"/>
      <c r="K5" s="936"/>
      <c r="L5" s="937"/>
      <c r="M5" s="188"/>
      <c r="N5" s="189"/>
      <c r="O5" s="6" t="s">
        <v>100</v>
      </c>
      <c r="P5" s="940">
        <f>提案表紙!E10</f>
        <v>0</v>
      </c>
      <c r="Q5" s="940"/>
      <c r="R5" s="940"/>
      <c r="S5" s="940"/>
      <c r="T5" s="940"/>
      <c r="U5" s="940"/>
      <c r="V5" s="941"/>
      <c r="W5" s="934" t="s">
        <v>215</v>
      </c>
      <c r="X5" s="935"/>
      <c r="Y5" s="196"/>
      <c r="Z5" s="197"/>
      <c r="AA5" s="928"/>
      <c r="AB5" s="928"/>
      <c r="AC5" s="948"/>
      <c r="AD5" s="5" t="s">
        <v>216</v>
      </c>
      <c r="AE5" s="5" t="s">
        <v>216</v>
      </c>
    </row>
    <row r="6" spans="1:31" ht="13.2" customHeight="1">
      <c r="C6" s="9"/>
      <c r="D6" s="938"/>
      <c r="E6" s="938"/>
      <c r="F6" s="938"/>
      <c r="G6" s="938"/>
      <c r="H6" s="938"/>
      <c r="I6" s="938"/>
      <c r="J6" s="938"/>
      <c r="K6" s="938"/>
      <c r="L6" s="939"/>
      <c r="M6" s="188"/>
      <c r="N6" s="189"/>
      <c r="O6" s="9"/>
      <c r="P6" s="942"/>
      <c r="Q6" s="942"/>
      <c r="R6" s="942"/>
      <c r="S6" s="942"/>
      <c r="T6" s="942"/>
      <c r="U6" s="942"/>
      <c r="V6" s="943"/>
      <c r="W6" s="9"/>
      <c r="X6" s="11"/>
      <c r="AA6" s="929"/>
      <c r="AB6" s="929"/>
      <c r="AC6" s="949"/>
      <c r="AD6" s="298"/>
      <c r="AE6" s="298"/>
    </row>
    <row r="7" spans="1:31" ht="13.2" customHeight="1">
      <c r="C7" s="6" t="s">
        <v>217</v>
      </c>
      <c r="D7" s="936">
        <f>提案表紙!A10</f>
        <v>0</v>
      </c>
      <c r="E7" s="936"/>
      <c r="F7" s="936"/>
      <c r="G7" s="936"/>
      <c r="H7" s="936"/>
      <c r="I7" s="936"/>
      <c r="J7" s="936"/>
      <c r="K7" s="936"/>
      <c r="L7" s="937"/>
      <c r="M7" s="188"/>
      <c r="N7" s="189"/>
      <c r="O7" s="6" t="s">
        <v>295</v>
      </c>
      <c r="P7" s="944">
        <f>提案表紙!H10</f>
        <v>0</v>
      </c>
      <c r="Q7" s="945"/>
      <c r="R7" s="76" t="s">
        <v>218</v>
      </c>
      <c r="U7" s="563">
        <f>AE41</f>
        <v>0</v>
      </c>
      <c r="V7" s="57"/>
      <c r="W7" s="934" t="s">
        <v>388</v>
      </c>
      <c r="X7" s="935"/>
      <c r="Y7" s="196"/>
      <c r="Z7" s="197"/>
      <c r="AA7" s="954" t="s">
        <v>390</v>
      </c>
      <c r="AB7" s="954"/>
      <c r="AC7" s="549" t="s">
        <v>834</v>
      </c>
      <c r="AD7" s="281"/>
      <c r="AE7" s="297"/>
    </row>
    <row r="8" spans="1:31" ht="13.2" customHeight="1">
      <c r="C8" s="9"/>
      <c r="D8" s="938"/>
      <c r="E8" s="938"/>
      <c r="F8" s="938"/>
      <c r="G8" s="938"/>
      <c r="H8" s="938"/>
      <c r="I8" s="938"/>
      <c r="J8" s="938"/>
      <c r="K8" s="938"/>
      <c r="L8" s="939"/>
      <c r="M8" s="188"/>
      <c r="N8" s="189"/>
      <c r="O8" s="315"/>
      <c r="P8" s="946"/>
      <c r="Q8" s="947"/>
      <c r="R8" s="9" t="s">
        <v>219</v>
      </c>
      <c r="U8" s="564">
        <f>提案表紙!I10</f>
        <v>0</v>
      </c>
      <c r="V8" s="102"/>
      <c r="W8" s="9"/>
      <c r="X8" s="11"/>
      <c r="AA8" s="955"/>
      <c r="AB8" s="955"/>
      <c r="AC8" s="550" t="s">
        <v>835</v>
      </c>
      <c r="AD8" s="294" t="s">
        <v>836</v>
      </c>
      <c r="AE8" s="296"/>
    </row>
    <row r="9" spans="1:31" ht="13.2" customHeight="1">
      <c r="C9" s="329"/>
    </row>
    <row r="10" spans="1:31" ht="16.2" customHeight="1">
      <c r="A10" s="166">
        <v>1</v>
      </c>
      <c r="B10" s="167">
        <v>6</v>
      </c>
      <c r="C10" s="930" t="s">
        <v>493</v>
      </c>
      <c r="D10" s="931"/>
      <c r="E10" s="931"/>
      <c r="F10" s="932"/>
      <c r="G10" s="184">
        <v>1</v>
      </c>
      <c r="H10" s="185">
        <v>6</v>
      </c>
      <c r="I10" s="930" t="s">
        <v>493</v>
      </c>
      <c r="J10" s="931"/>
      <c r="K10" s="931"/>
      <c r="L10" s="932"/>
      <c r="M10" s="192">
        <v>1</v>
      </c>
      <c r="N10" s="193">
        <v>6</v>
      </c>
      <c r="O10" s="930" t="s">
        <v>493</v>
      </c>
      <c r="P10" s="931"/>
      <c r="Q10" s="931"/>
      <c r="R10" s="932"/>
      <c r="S10" s="192">
        <v>1</v>
      </c>
      <c r="T10" s="193">
        <v>6</v>
      </c>
      <c r="U10" s="930" t="s">
        <v>493</v>
      </c>
      <c r="V10" s="931"/>
      <c r="W10" s="931"/>
      <c r="X10" s="932"/>
      <c r="Y10" s="192">
        <v>1</v>
      </c>
      <c r="Z10" s="193">
        <v>6</v>
      </c>
      <c r="AA10" s="930" t="s">
        <v>493</v>
      </c>
      <c r="AB10" s="931"/>
      <c r="AC10" s="931"/>
      <c r="AD10" s="932"/>
      <c r="AE10" s="666" t="s">
        <v>220</v>
      </c>
    </row>
    <row r="11" spans="1:31" ht="16.2" customHeight="1">
      <c r="C11" s="17" t="s">
        <v>221</v>
      </c>
      <c r="D11" s="31" t="s">
        <v>222</v>
      </c>
      <c r="E11" s="32" t="s">
        <v>223</v>
      </c>
      <c r="F11" s="33" t="s">
        <v>103</v>
      </c>
      <c r="I11" s="17" t="s">
        <v>221</v>
      </c>
      <c r="J11" s="31" t="s">
        <v>222</v>
      </c>
      <c r="K11" s="32" t="s">
        <v>223</v>
      </c>
      <c r="L11" s="33" t="s">
        <v>103</v>
      </c>
      <c r="O11" s="17" t="s">
        <v>221</v>
      </c>
      <c r="P11" s="31" t="s">
        <v>222</v>
      </c>
      <c r="Q11" s="32" t="s">
        <v>223</v>
      </c>
      <c r="R11" s="33" t="s">
        <v>103</v>
      </c>
      <c r="U11" s="17" t="s">
        <v>221</v>
      </c>
      <c r="V11" s="31" t="s">
        <v>222</v>
      </c>
      <c r="W11" s="32" t="s">
        <v>223</v>
      </c>
      <c r="X11" s="33" t="s">
        <v>103</v>
      </c>
      <c r="AA11" s="17" t="s">
        <v>221</v>
      </c>
      <c r="AB11" s="31" t="s">
        <v>222</v>
      </c>
      <c r="AC11" s="32" t="s">
        <v>223</v>
      </c>
      <c r="AD11" s="33" t="s">
        <v>103</v>
      </c>
      <c r="AE11" s="34" t="s">
        <v>224</v>
      </c>
    </row>
    <row r="12" spans="1:31" ht="16.2" customHeight="1">
      <c r="C12" s="70"/>
      <c r="D12" s="58" ph="1"/>
      <c r="E12" s="39"/>
      <c r="F12" s="37"/>
      <c r="I12" s="52"/>
      <c r="J12" s="35"/>
      <c r="K12" s="36"/>
      <c r="L12" s="35"/>
      <c r="O12" s="52"/>
      <c r="P12" s="35"/>
      <c r="Q12" s="36"/>
      <c r="R12" s="35"/>
      <c r="U12" s="52"/>
      <c r="V12" s="35"/>
      <c r="W12" s="36"/>
      <c r="X12" s="35"/>
      <c r="AA12" s="52"/>
      <c r="AB12" s="35"/>
      <c r="AC12" s="36"/>
      <c r="AD12" s="35"/>
      <c r="AE12" s="35"/>
    </row>
    <row r="13" spans="1:31" ht="16.2" customHeight="1">
      <c r="A13" s="166">
        <v>2</v>
      </c>
      <c r="B13" s="167">
        <v>1</v>
      </c>
      <c r="C13" s="962" t="s">
        <v>537</v>
      </c>
      <c r="D13" s="960"/>
      <c r="E13" s="960"/>
      <c r="F13" s="961"/>
      <c r="G13" s="182">
        <v>2</v>
      </c>
      <c r="H13" s="183">
        <v>5</v>
      </c>
      <c r="I13" s="962" t="s">
        <v>551</v>
      </c>
      <c r="J13" s="960"/>
      <c r="K13" s="960"/>
      <c r="L13" s="961"/>
      <c r="M13" s="190">
        <v>2</v>
      </c>
      <c r="N13" s="191">
        <v>8</v>
      </c>
      <c r="O13" s="965" t="s">
        <v>562</v>
      </c>
      <c r="P13" s="966"/>
      <c r="Q13" s="966"/>
      <c r="R13" s="967"/>
      <c r="S13" s="199">
        <v>2</v>
      </c>
      <c r="T13" s="200">
        <v>10</v>
      </c>
      <c r="U13" s="962" t="s">
        <v>576</v>
      </c>
      <c r="V13" s="960"/>
      <c r="W13" s="960"/>
      <c r="X13" s="961"/>
      <c r="Y13" s="190">
        <v>2</v>
      </c>
      <c r="Z13" s="191">
        <v>14</v>
      </c>
      <c r="AA13" s="962" t="s">
        <v>440</v>
      </c>
      <c r="AB13" s="960"/>
      <c r="AC13" s="960"/>
      <c r="AD13" s="961"/>
      <c r="AE13" s="308"/>
    </row>
    <row r="14" spans="1:31" ht="16.2" customHeight="1">
      <c r="A14" s="166">
        <v>3</v>
      </c>
      <c r="B14" s="167">
        <v>60101</v>
      </c>
      <c r="C14" s="158" t="s">
        <v>538</v>
      </c>
      <c r="D14" s="145">
        <v>1100</v>
      </c>
      <c r="E14" s="643"/>
      <c r="F14" s="249"/>
      <c r="G14" s="187">
        <v>3</v>
      </c>
      <c r="H14" s="198">
        <v>60501</v>
      </c>
      <c r="I14" s="158" t="s">
        <v>1168</v>
      </c>
      <c r="J14" s="142">
        <v>50</v>
      </c>
      <c r="K14" s="618"/>
      <c r="L14" s="249"/>
      <c r="M14" s="194">
        <v>3</v>
      </c>
      <c r="N14" s="195">
        <v>60801</v>
      </c>
      <c r="O14" s="158" t="s">
        <v>563</v>
      </c>
      <c r="P14" s="756" t="s">
        <v>902</v>
      </c>
      <c r="Q14" s="618"/>
      <c r="R14" s="249"/>
      <c r="S14" s="194">
        <v>3</v>
      </c>
      <c r="T14" s="195">
        <v>61001</v>
      </c>
      <c r="U14" s="155" t="s">
        <v>577</v>
      </c>
      <c r="V14" s="142">
        <v>150</v>
      </c>
      <c r="W14" s="618"/>
      <c r="X14" s="249"/>
      <c r="Y14" s="194">
        <v>3</v>
      </c>
      <c r="Z14" s="195">
        <v>61404</v>
      </c>
      <c r="AA14" s="156" t="s">
        <v>588</v>
      </c>
      <c r="AB14" s="140">
        <v>300</v>
      </c>
      <c r="AC14" s="224"/>
      <c r="AD14" s="249"/>
      <c r="AE14" s="309"/>
    </row>
    <row r="15" spans="1:31" ht="16.2" customHeight="1">
      <c r="A15" s="166">
        <v>3</v>
      </c>
      <c r="B15" s="167">
        <v>60103</v>
      </c>
      <c r="C15" s="155" t="s">
        <v>539</v>
      </c>
      <c r="D15" s="722">
        <v>650</v>
      </c>
      <c r="E15" s="637"/>
      <c r="F15" s="214"/>
      <c r="G15" s="187">
        <v>3</v>
      </c>
      <c r="H15" s="198">
        <v>60502</v>
      </c>
      <c r="I15" s="160" t="s">
        <v>553</v>
      </c>
      <c r="J15" s="138">
        <v>400</v>
      </c>
      <c r="K15" s="224"/>
      <c r="L15" s="249"/>
      <c r="M15" s="194">
        <v>3</v>
      </c>
      <c r="N15" s="195">
        <v>60802</v>
      </c>
      <c r="O15" s="155" t="s">
        <v>1254</v>
      </c>
      <c r="P15" s="138">
        <v>450</v>
      </c>
      <c r="Q15" s="224"/>
      <c r="R15" s="249"/>
      <c r="S15" s="194">
        <v>3</v>
      </c>
      <c r="T15" s="195">
        <v>61003</v>
      </c>
      <c r="U15" s="155" t="s">
        <v>578</v>
      </c>
      <c r="V15" s="138">
        <v>250</v>
      </c>
      <c r="W15" s="224"/>
      <c r="X15" s="249"/>
      <c r="Y15" s="194">
        <v>3</v>
      </c>
      <c r="Z15" s="195">
        <v>61405</v>
      </c>
      <c r="AA15" s="160" t="s">
        <v>589</v>
      </c>
      <c r="AB15" s="138">
        <v>600</v>
      </c>
      <c r="AC15" s="224"/>
      <c r="AD15" s="249"/>
      <c r="AE15" s="309"/>
    </row>
    <row r="16" spans="1:31" ht="16.2" customHeight="1">
      <c r="A16" s="166">
        <v>3</v>
      </c>
      <c r="B16" s="167">
        <v>60105</v>
      </c>
      <c r="C16" s="155" t="s">
        <v>841</v>
      </c>
      <c r="D16" s="139">
        <v>800</v>
      </c>
      <c r="E16" s="637"/>
      <c r="F16" s="214"/>
      <c r="G16" s="187">
        <v>3</v>
      </c>
      <c r="H16" s="198">
        <v>60503</v>
      </c>
      <c r="I16" s="155" t="s">
        <v>554</v>
      </c>
      <c r="J16" s="138">
        <v>350</v>
      </c>
      <c r="K16" s="224"/>
      <c r="L16" s="249"/>
      <c r="M16" s="194">
        <v>3</v>
      </c>
      <c r="N16" s="195">
        <v>60803</v>
      </c>
      <c r="O16" s="155" t="s">
        <v>564</v>
      </c>
      <c r="P16" s="723" t="s">
        <v>902</v>
      </c>
      <c r="Q16" s="224"/>
      <c r="R16" s="249"/>
      <c r="S16" s="194">
        <v>3</v>
      </c>
      <c r="T16" s="195">
        <v>61004</v>
      </c>
      <c r="U16" s="143" t="s">
        <v>868</v>
      </c>
      <c r="V16" s="140">
        <v>150</v>
      </c>
      <c r="W16" s="224"/>
      <c r="X16" s="249"/>
      <c r="Y16" s="194">
        <v>3</v>
      </c>
      <c r="Z16" s="195">
        <v>61406</v>
      </c>
      <c r="AA16" s="162" t="s">
        <v>590</v>
      </c>
      <c r="AB16" s="138">
        <v>900</v>
      </c>
      <c r="AC16" s="224"/>
      <c r="AD16" s="249"/>
      <c r="AE16" s="309"/>
    </row>
    <row r="17" spans="1:31" ht="16.2" customHeight="1">
      <c r="A17" s="166">
        <v>3</v>
      </c>
      <c r="B17" s="167">
        <v>60108</v>
      </c>
      <c r="C17" s="155" t="s">
        <v>914</v>
      </c>
      <c r="D17" s="139">
        <v>1300</v>
      </c>
      <c r="E17" s="637"/>
      <c r="F17" s="214"/>
      <c r="G17" s="187">
        <v>3</v>
      </c>
      <c r="H17" s="198">
        <v>60505</v>
      </c>
      <c r="I17" s="157" t="s">
        <v>497</v>
      </c>
      <c r="J17" s="138">
        <v>200</v>
      </c>
      <c r="K17" s="224"/>
      <c r="L17" s="249"/>
      <c r="M17" s="194">
        <v>3</v>
      </c>
      <c r="N17" s="195">
        <v>60805</v>
      </c>
      <c r="O17" s="155" t="s">
        <v>1294</v>
      </c>
      <c r="P17" s="2">
        <v>800</v>
      </c>
      <c r="Q17" s="645"/>
      <c r="R17" s="249"/>
      <c r="S17" s="190">
        <v>3</v>
      </c>
      <c r="T17" s="195">
        <v>61005</v>
      </c>
      <c r="U17" s="155" t="s">
        <v>579</v>
      </c>
      <c r="V17" s="723" t="s">
        <v>902</v>
      </c>
      <c r="W17" s="226"/>
      <c r="X17" s="249"/>
      <c r="Y17" s="194">
        <v>3</v>
      </c>
      <c r="Z17" s="195">
        <v>61407</v>
      </c>
      <c r="AA17" s="388" t="s">
        <v>1079</v>
      </c>
      <c r="AB17" s="280">
        <v>150</v>
      </c>
      <c r="AC17" s="226"/>
      <c r="AD17" s="216"/>
      <c r="AE17" s="309"/>
    </row>
    <row r="18" spans="1:31" ht="16.2" customHeight="1" thickBot="1">
      <c r="A18" s="166">
        <v>3</v>
      </c>
      <c r="C18" s="155"/>
      <c r="D18" s="139"/>
      <c r="E18" s="637"/>
      <c r="F18" s="214"/>
      <c r="G18" s="187">
        <v>3</v>
      </c>
      <c r="H18" s="198">
        <v>60506</v>
      </c>
      <c r="I18" s="160" t="s">
        <v>555</v>
      </c>
      <c r="J18" s="138">
        <v>350</v>
      </c>
      <c r="K18" s="224"/>
      <c r="L18" s="249"/>
      <c r="M18" s="194">
        <v>3</v>
      </c>
      <c r="N18" s="195">
        <v>60807</v>
      </c>
      <c r="O18" s="155" t="s">
        <v>565</v>
      </c>
      <c r="P18" s="723" t="s">
        <v>902</v>
      </c>
      <c r="Q18" s="618"/>
      <c r="R18" s="249"/>
      <c r="S18" s="194">
        <v>3</v>
      </c>
      <c r="T18" s="195">
        <v>61006</v>
      </c>
      <c r="U18" s="155" t="s">
        <v>581</v>
      </c>
      <c r="V18" s="138">
        <v>500</v>
      </c>
      <c r="W18" s="224"/>
      <c r="X18" s="249"/>
      <c r="Y18" s="194">
        <v>3</v>
      </c>
      <c r="Z18" s="195"/>
      <c r="AA18" s="160"/>
      <c r="AB18" s="752"/>
      <c r="AC18" s="618"/>
      <c r="AD18" s="249"/>
      <c r="AE18" s="309"/>
    </row>
    <row r="19" spans="1:31" ht="16.2" customHeight="1" thickTop="1">
      <c r="A19" s="166">
        <v>3</v>
      </c>
      <c r="C19" s="155"/>
      <c r="D19" s="139"/>
      <c r="E19" s="637"/>
      <c r="F19" s="214"/>
      <c r="G19" s="187">
        <v>3</v>
      </c>
      <c r="H19" s="198">
        <v>60510</v>
      </c>
      <c r="I19" s="155" t="s">
        <v>945</v>
      </c>
      <c r="J19" s="144">
        <v>350</v>
      </c>
      <c r="K19" s="224"/>
      <c r="L19" s="249"/>
      <c r="M19" s="194">
        <v>3</v>
      </c>
      <c r="N19" s="195">
        <v>60808</v>
      </c>
      <c r="O19" s="155" t="s">
        <v>566</v>
      </c>
      <c r="P19" s="138">
        <v>400</v>
      </c>
      <c r="Q19" s="224"/>
      <c r="R19" s="249"/>
      <c r="S19" s="194">
        <v>3</v>
      </c>
      <c r="T19" s="195">
        <v>61007</v>
      </c>
      <c r="U19" s="744" t="s">
        <v>1043</v>
      </c>
      <c r="V19" s="138">
        <v>100</v>
      </c>
      <c r="W19" s="224"/>
      <c r="X19" s="249"/>
      <c r="Y19" s="194">
        <v>4</v>
      </c>
      <c r="Z19" s="195"/>
      <c r="AA19" s="40" t="s">
        <v>361</v>
      </c>
      <c r="AB19" s="148">
        <f>SUM(AB14:AB18)</f>
        <v>1950</v>
      </c>
      <c r="AC19" s="42"/>
      <c r="AD19" s="79">
        <f>SUM(AD14:AD17)</f>
        <v>0</v>
      </c>
      <c r="AE19" s="309"/>
    </row>
    <row r="20" spans="1:31" ht="16.2" customHeight="1" thickBot="1">
      <c r="A20" s="166">
        <v>3</v>
      </c>
      <c r="C20" s="155"/>
      <c r="D20" s="676"/>
      <c r="E20" s="637"/>
      <c r="F20" s="214"/>
      <c r="G20" s="187">
        <v>3</v>
      </c>
      <c r="H20" s="198">
        <v>60509</v>
      </c>
      <c r="I20" s="160" t="s">
        <v>373</v>
      </c>
      <c r="J20" s="144">
        <v>300</v>
      </c>
      <c r="K20" s="224"/>
      <c r="L20" s="249"/>
      <c r="M20" s="194">
        <v>3</v>
      </c>
      <c r="N20" s="195">
        <v>60809</v>
      </c>
      <c r="O20" s="155" t="s">
        <v>1255</v>
      </c>
      <c r="P20" s="2">
        <v>450</v>
      </c>
      <c r="Q20" s="224"/>
      <c r="R20" s="249"/>
      <c r="S20" s="194">
        <v>3</v>
      </c>
      <c r="T20" s="195">
        <v>61008</v>
      </c>
      <c r="U20" s="155" t="s">
        <v>582</v>
      </c>
      <c r="V20" s="138">
        <v>150</v>
      </c>
      <c r="W20" s="224"/>
      <c r="X20" s="249"/>
      <c r="Y20" s="194">
        <v>9</v>
      </c>
      <c r="Z20" s="195"/>
      <c r="AA20" s="590"/>
      <c r="AB20" s="219"/>
      <c r="AC20" s="282"/>
      <c r="AD20" s="216"/>
      <c r="AE20" s="309"/>
    </row>
    <row r="21" spans="1:31" ht="16.2" customHeight="1" thickTop="1">
      <c r="A21" s="166">
        <v>4</v>
      </c>
      <c r="C21" s="40" t="s">
        <v>351</v>
      </c>
      <c r="D21" s="148">
        <f>SUM(D14:D20)</f>
        <v>3850</v>
      </c>
      <c r="E21" s="64"/>
      <c r="F21" s="79">
        <f>SUM(F14:F20)</f>
        <v>0</v>
      </c>
      <c r="G21" s="187">
        <v>3</v>
      </c>
      <c r="H21" s="198"/>
      <c r="I21" s="160"/>
      <c r="J21" s="144"/>
      <c r="K21" s="224"/>
      <c r="L21" s="237"/>
      <c r="M21" s="194">
        <v>3</v>
      </c>
      <c r="N21" s="195"/>
      <c r="O21" s="155"/>
      <c r="P21" s="723"/>
      <c r="Q21" s="224"/>
      <c r="R21" s="249"/>
      <c r="S21" s="194">
        <v>3</v>
      </c>
      <c r="T21" s="195">
        <v>61009</v>
      </c>
      <c r="U21" s="155" t="s">
        <v>583</v>
      </c>
      <c r="V21" s="138">
        <v>350</v>
      </c>
      <c r="W21" s="224"/>
      <c r="X21" s="249"/>
      <c r="Y21" s="194"/>
      <c r="Z21" s="195"/>
      <c r="AA21" s="316"/>
      <c r="AB21" s="591"/>
      <c r="AC21" s="205"/>
      <c r="AD21" s="214"/>
      <c r="AE21" s="309"/>
    </row>
    <row r="22" spans="1:31" ht="16.2" customHeight="1" thickBot="1">
      <c r="A22" s="166">
        <v>2</v>
      </c>
      <c r="B22" s="167">
        <v>2</v>
      </c>
      <c r="C22" s="968" t="s">
        <v>540</v>
      </c>
      <c r="D22" s="963"/>
      <c r="E22" s="963"/>
      <c r="F22" s="964"/>
      <c r="G22" s="187">
        <v>3</v>
      </c>
      <c r="H22" s="198"/>
      <c r="I22" s="587"/>
      <c r="J22" s="588"/>
      <c r="K22" s="224"/>
      <c r="L22" s="214"/>
      <c r="M22" s="194">
        <v>3</v>
      </c>
      <c r="N22" s="195"/>
      <c r="O22" s="336"/>
      <c r="P22" s="741"/>
      <c r="Q22" s="224"/>
      <c r="R22" s="249"/>
      <c r="S22" s="194">
        <v>3</v>
      </c>
      <c r="T22" s="195">
        <v>61010</v>
      </c>
      <c r="U22" s="746" t="s">
        <v>1123</v>
      </c>
      <c r="V22" s="138">
        <v>200</v>
      </c>
      <c r="W22" s="224"/>
      <c r="X22" s="249"/>
      <c r="Y22" s="194"/>
      <c r="Z22" s="195"/>
      <c r="AA22" s="365"/>
      <c r="AB22" s="394"/>
      <c r="AC22" s="277"/>
      <c r="AD22" s="249"/>
      <c r="AE22" s="309"/>
    </row>
    <row r="23" spans="1:31" ht="16.2" customHeight="1" thickTop="1" thickBot="1">
      <c r="A23" s="166">
        <v>3</v>
      </c>
      <c r="B23" s="167">
        <v>60201</v>
      </c>
      <c r="C23" s="158" t="s">
        <v>584</v>
      </c>
      <c r="D23" s="145">
        <v>1050</v>
      </c>
      <c r="E23" s="643"/>
      <c r="F23" s="249"/>
      <c r="G23" s="187">
        <v>3</v>
      </c>
      <c r="H23" s="198"/>
      <c r="I23" s="390"/>
      <c r="J23" s="280"/>
      <c r="K23" s="224"/>
      <c r="L23" s="214"/>
      <c r="M23" s="194">
        <v>4</v>
      </c>
      <c r="N23" s="195"/>
      <c r="O23" s="40" t="s">
        <v>358</v>
      </c>
      <c r="P23" s="148">
        <f>SUM(P14:P22)</f>
        <v>2100</v>
      </c>
      <c r="Q23" s="64"/>
      <c r="R23" s="79">
        <f>SUM(R14:R22)</f>
        <v>0</v>
      </c>
      <c r="S23" s="194">
        <v>3</v>
      </c>
      <c r="T23" s="195">
        <v>61012</v>
      </c>
      <c r="U23" s="157" t="s">
        <v>585</v>
      </c>
      <c r="V23" s="138">
        <v>250</v>
      </c>
      <c r="W23" s="224"/>
      <c r="X23" s="249"/>
      <c r="Y23" s="194"/>
      <c r="Z23" s="195"/>
      <c r="AA23" s="316"/>
      <c r="AB23" s="280"/>
      <c r="AC23" s="205"/>
      <c r="AD23" s="214"/>
      <c r="AE23" s="309"/>
    </row>
    <row r="24" spans="1:31" ht="16.2" customHeight="1" thickTop="1">
      <c r="A24" s="166">
        <v>3</v>
      </c>
      <c r="B24" s="167">
        <v>60205</v>
      </c>
      <c r="C24" s="155" t="s">
        <v>888</v>
      </c>
      <c r="D24" s="139">
        <v>600</v>
      </c>
      <c r="E24" s="637"/>
      <c r="F24" s="249"/>
      <c r="G24" s="187">
        <v>4</v>
      </c>
      <c r="H24" s="198"/>
      <c r="I24" s="40" t="s">
        <v>355</v>
      </c>
      <c r="J24" s="148">
        <f>SUM(J14:J23)</f>
        <v>2000</v>
      </c>
      <c r="K24" s="64"/>
      <c r="L24" s="79">
        <f>SUM(L14:L23)</f>
        <v>0</v>
      </c>
      <c r="M24" s="194">
        <v>2</v>
      </c>
      <c r="N24" s="195">
        <v>9</v>
      </c>
      <c r="O24" s="962" t="s">
        <v>567</v>
      </c>
      <c r="P24" s="963"/>
      <c r="Q24" s="963"/>
      <c r="R24" s="964"/>
      <c r="S24" s="194">
        <v>3</v>
      </c>
      <c r="T24" s="195">
        <v>61014</v>
      </c>
      <c r="U24" s="155" t="s">
        <v>586</v>
      </c>
      <c r="V24" s="140">
        <v>250</v>
      </c>
      <c r="W24" s="224"/>
      <c r="X24" s="249"/>
      <c r="Y24" s="194"/>
      <c r="Z24" s="195"/>
      <c r="AA24" s="316"/>
      <c r="AB24" s="280"/>
      <c r="AC24" s="205"/>
      <c r="AD24" s="214"/>
      <c r="AE24" s="309"/>
    </row>
    <row r="25" spans="1:31" ht="16.2" customHeight="1">
      <c r="A25" s="166">
        <v>3</v>
      </c>
      <c r="C25" s="336"/>
      <c r="D25" s="585"/>
      <c r="E25" s="637"/>
      <c r="F25" s="214"/>
      <c r="G25" s="187">
        <v>2</v>
      </c>
      <c r="H25" s="186">
        <v>6</v>
      </c>
      <c r="I25" s="968" t="s">
        <v>556</v>
      </c>
      <c r="J25" s="960"/>
      <c r="K25" s="960"/>
      <c r="L25" s="961"/>
      <c r="M25" s="190">
        <v>3</v>
      </c>
      <c r="N25" s="191">
        <v>60901</v>
      </c>
      <c r="O25" s="146" t="s">
        <v>568</v>
      </c>
      <c r="P25" s="142">
        <v>200</v>
      </c>
      <c r="Q25" s="239"/>
      <c r="R25" s="249"/>
      <c r="S25" s="194">
        <v>3</v>
      </c>
      <c r="T25" s="195">
        <v>61015</v>
      </c>
      <c r="U25" s="746" t="s">
        <v>1190</v>
      </c>
      <c r="V25" s="138">
        <v>150</v>
      </c>
      <c r="W25" s="224"/>
      <c r="X25" s="249"/>
      <c r="Y25" s="194"/>
      <c r="Z25" s="195"/>
      <c r="AA25" s="316"/>
      <c r="AB25" s="280"/>
      <c r="AC25" s="205"/>
      <c r="AD25" s="214"/>
      <c r="AE25" s="309"/>
    </row>
    <row r="26" spans="1:31" ht="16.2" customHeight="1" thickBot="1">
      <c r="A26" s="166">
        <v>3</v>
      </c>
      <c r="C26" s="336"/>
      <c r="D26" s="586"/>
      <c r="E26" s="637"/>
      <c r="F26" s="214"/>
      <c r="G26" s="187">
        <v>3</v>
      </c>
      <c r="H26" s="186">
        <v>60602</v>
      </c>
      <c r="I26" s="155" t="s">
        <v>287</v>
      </c>
      <c r="J26" s="138">
        <v>450</v>
      </c>
      <c r="K26" s="618"/>
      <c r="L26" s="249"/>
      <c r="M26" s="194">
        <v>3</v>
      </c>
      <c r="N26" s="195">
        <v>60911</v>
      </c>
      <c r="O26" s="155" t="s">
        <v>241</v>
      </c>
      <c r="P26" s="138">
        <v>100</v>
      </c>
      <c r="Q26" s="224"/>
      <c r="R26" s="249"/>
      <c r="S26" s="194">
        <v>3</v>
      </c>
      <c r="T26" s="195">
        <v>61017</v>
      </c>
      <c r="U26" s="155" t="s">
        <v>587</v>
      </c>
      <c r="V26" s="144">
        <v>100</v>
      </c>
      <c r="W26" s="224"/>
      <c r="X26" s="249"/>
      <c r="Y26" s="194"/>
      <c r="Z26" s="195"/>
      <c r="AA26" s="316"/>
      <c r="AB26" s="280"/>
      <c r="AC26" s="205"/>
      <c r="AD26" s="214"/>
      <c r="AE26" s="309"/>
    </row>
    <row r="27" spans="1:31" ht="16.2" customHeight="1" thickTop="1">
      <c r="A27" s="166">
        <v>4</v>
      </c>
      <c r="C27" s="40" t="s">
        <v>352</v>
      </c>
      <c r="D27" s="148">
        <f>SUM(D23:D26)</f>
        <v>1650</v>
      </c>
      <c r="E27" s="64"/>
      <c r="F27" s="79">
        <f>SUM(F23:F26)</f>
        <v>0</v>
      </c>
      <c r="G27" s="187">
        <v>3</v>
      </c>
      <c r="H27" s="186"/>
      <c r="I27" s="336"/>
      <c r="J27" s="280"/>
      <c r="K27" s="224"/>
      <c r="L27" s="214"/>
      <c r="M27" s="194">
        <v>3</v>
      </c>
      <c r="N27" s="191">
        <v>60903</v>
      </c>
      <c r="O27" s="155" t="s">
        <v>570</v>
      </c>
      <c r="P27" s="2">
        <v>50</v>
      </c>
      <c r="Q27" s="224"/>
      <c r="R27" s="249"/>
      <c r="S27" s="194">
        <v>3</v>
      </c>
      <c r="T27" s="195">
        <v>61018</v>
      </c>
      <c r="U27" s="162" t="s">
        <v>1191</v>
      </c>
      <c r="V27" s="140">
        <v>250</v>
      </c>
      <c r="W27" s="226"/>
      <c r="X27" s="249"/>
      <c r="Y27" s="194"/>
      <c r="Z27" s="195"/>
      <c r="AA27" s="316"/>
      <c r="AB27" s="280"/>
      <c r="AC27" s="205"/>
      <c r="AD27" s="214"/>
      <c r="AE27" s="309"/>
    </row>
    <row r="28" spans="1:31" ht="16.2" customHeight="1" thickBot="1">
      <c r="A28" s="166">
        <v>2</v>
      </c>
      <c r="B28" s="167">
        <v>3</v>
      </c>
      <c r="C28" s="959" t="s">
        <v>547</v>
      </c>
      <c r="D28" s="960"/>
      <c r="E28" s="960"/>
      <c r="F28" s="961"/>
      <c r="G28" s="182">
        <v>3</v>
      </c>
      <c r="I28" s="336">
        <v>0</v>
      </c>
      <c r="J28" s="374"/>
      <c r="K28" s="224"/>
      <c r="L28" s="214"/>
      <c r="M28" s="194">
        <v>3</v>
      </c>
      <c r="N28" s="195">
        <v>60904</v>
      </c>
      <c r="O28" s="155" t="s">
        <v>569</v>
      </c>
      <c r="P28" s="117">
        <v>250</v>
      </c>
      <c r="Q28" s="224"/>
      <c r="R28" s="249"/>
      <c r="S28" s="194">
        <v>3</v>
      </c>
      <c r="T28" s="195"/>
      <c r="U28" s="162"/>
      <c r="V28" s="140"/>
      <c r="W28" s="224"/>
      <c r="X28" s="249"/>
      <c r="Y28" s="194"/>
      <c r="Z28" s="195"/>
      <c r="AA28" s="316"/>
      <c r="AB28" s="280"/>
      <c r="AC28" s="205"/>
      <c r="AD28" s="214"/>
      <c r="AE28" s="309"/>
    </row>
    <row r="29" spans="1:31" ht="16.2" customHeight="1" thickTop="1">
      <c r="A29" s="166">
        <v>3</v>
      </c>
      <c r="B29" s="167">
        <v>60303</v>
      </c>
      <c r="C29" s="158" t="s">
        <v>548</v>
      </c>
      <c r="D29" s="4">
        <v>1050</v>
      </c>
      <c r="E29" s="644"/>
      <c r="F29" s="249"/>
      <c r="G29" s="182">
        <v>4</v>
      </c>
      <c r="I29" s="40" t="s">
        <v>356</v>
      </c>
      <c r="J29" s="148">
        <f>SUM(J26:J28)</f>
        <v>450</v>
      </c>
      <c r="K29" s="64"/>
      <c r="L29" s="79">
        <f>SUM(L26:L28)</f>
        <v>0</v>
      </c>
      <c r="M29" s="194">
        <v>3</v>
      </c>
      <c r="N29" s="191">
        <v>60905</v>
      </c>
      <c r="O29" s="155" t="s">
        <v>571</v>
      </c>
      <c r="P29" s="138">
        <v>400</v>
      </c>
      <c r="Q29" s="224"/>
      <c r="R29" s="249"/>
      <c r="S29" s="194">
        <v>3</v>
      </c>
      <c r="T29" s="195"/>
      <c r="U29" s="162"/>
      <c r="V29" s="140"/>
      <c r="W29" s="224"/>
      <c r="X29" s="214"/>
      <c r="Y29" s="194"/>
      <c r="Z29" s="195"/>
      <c r="AA29" s="316"/>
      <c r="AB29" s="280"/>
      <c r="AC29" s="205"/>
      <c r="AD29" s="214"/>
      <c r="AE29" s="309"/>
    </row>
    <row r="30" spans="1:31" ht="16.2" customHeight="1">
      <c r="A30" s="166">
        <v>3</v>
      </c>
      <c r="B30" s="167">
        <v>60305</v>
      </c>
      <c r="C30" s="155" t="s">
        <v>549</v>
      </c>
      <c r="D30" s="3">
        <v>1550</v>
      </c>
      <c r="E30" s="637"/>
      <c r="F30" s="249"/>
      <c r="G30" s="182">
        <v>2</v>
      </c>
      <c r="H30" s="183">
        <v>7</v>
      </c>
      <c r="I30" s="962" t="s">
        <v>559</v>
      </c>
      <c r="J30" s="960"/>
      <c r="K30" s="960"/>
      <c r="L30" s="961"/>
      <c r="M30" s="194">
        <v>3</v>
      </c>
      <c r="N30" s="195">
        <v>60906</v>
      </c>
      <c r="O30" s="155" t="s">
        <v>572</v>
      </c>
      <c r="P30" s="138">
        <v>600</v>
      </c>
      <c r="Q30" s="224"/>
      <c r="R30" s="249"/>
      <c r="S30" s="194">
        <v>3</v>
      </c>
      <c r="T30" s="195"/>
      <c r="U30" s="336"/>
      <c r="V30" s="280"/>
      <c r="W30" s="224"/>
      <c r="X30" s="214"/>
      <c r="Y30" s="194"/>
      <c r="Z30" s="195"/>
      <c r="AA30" s="316"/>
      <c r="AB30" s="280"/>
      <c r="AC30" s="205"/>
      <c r="AD30" s="214"/>
      <c r="AE30" s="309"/>
    </row>
    <row r="31" spans="1:31" ht="16.2" customHeight="1">
      <c r="A31" s="166">
        <v>3</v>
      </c>
      <c r="B31" s="167">
        <v>60309</v>
      </c>
      <c r="C31" s="155" t="s">
        <v>1186</v>
      </c>
      <c r="D31" s="117">
        <v>400</v>
      </c>
      <c r="E31" s="637"/>
      <c r="F31" s="214"/>
      <c r="G31" s="182">
        <v>3</v>
      </c>
      <c r="H31" s="183">
        <v>60702</v>
      </c>
      <c r="I31" s="155" t="s">
        <v>605</v>
      </c>
      <c r="J31" s="2">
        <v>500</v>
      </c>
      <c r="K31" s="611"/>
      <c r="L31" s="249"/>
      <c r="M31" s="190">
        <v>3</v>
      </c>
      <c r="N31" s="191">
        <v>60913</v>
      </c>
      <c r="O31" s="155" t="s">
        <v>874</v>
      </c>
      <c r="P31" s="138">
        <v>50</v>
      </c>
      <c r="Q31" s="224"/>
      <c r="R31" s="249"/>
      <c r="S31" s="194">
        <v>3</v>
      </c>
      <c r="T31" s="195"/>
      <c r="U31" s="336"/>
      <c r="V31" s="588"/>
      <c r="W31" s="226"/>
      <c r="X31" s="237"/>
      <c r="Y31" s="194"/>
      <c r="Z31" s="195"/>
      <c r="AA31" s="316"/>
      <c r="AB31" s="280"/>
      <c r="AC31" s="205"/>
      <c r="AD31" s="214"/>
      <c r="AE31" s="309"/>
    </row>
    <row r="32" spans="1:31" ht="16.2" customHeight="1" thickBot="1">
      <c r="A32" s="166">
        <v>3</v>
      </c>
      <c r="C32" s="336"/>
      <c r="D32" s="325"/>
      <c r="E32" s="638"/>
      <c r="F32" s="218"/>
      <c r="G32" s="182">
        <v>3</v>
      </c>
      <c r="H32" s="183">
        <v>60706</v>
      </c>
      <c r="I32" s="155" t="s">
        <v>560</v>
      </c>
      <c r="J32" s="142">
        <v>700</v>
      </c>
      <c r="K32" s="224"/>
      <c r="L32" s="249"/>
      <c r="M32" s="190">
        <v>3</v>
      </c>
      <c r="N32" s="191">
        <v>60907</v>
      </c>
      <c r="O32" s="155" t="s">
        <v>573</v>
      </c>
      <c r="P32" s="138">
        <v>150</v>
      </c>
      <c r="Q32" s="224"/>
      <c r="R32" s="249"/>
      <c r="S32" s="194">
        <v>3</v>
      </c>
      <c r="T32" s="195"/>
      <c r="U32" s="388"/>
      <c r="V32" s="389"/>
      <c r="W32" s="607"/>
      <c r="X32" s="216"/>
      <c r="Y32" s="194"/>
      <c r="Z32" s="195"/>
      <c r="AA32" s="316"/>
      <c r="AB32" s="280"/>
      <c r="AC32" s="205"/>
      <c r="AD32" s="214"/>
      <c r="AE32" s="309"/>
    </row>
    <row r="33" spans="1:31" ht="16.2" customHeight="1" thickTop="1">
      <c r="A33" s="166">
        <v>4</v>
      </c>
      <c r="C33" s="40" t="s">
        <v>353</v>
      </c>
      <c r="D33" s="148">
        <f>SUM(D29:D32)</f>
        <v>3000</v>
      </c>
      <c r="E33" s="64"/>
      <c r="F33" s="79">
        <f>SUM(F29:F32)</f>
        <v>0</v>
      </c>
      <c r="G33" s="182">
        <v>3</v>
      </c>
      <c r="H33" s="183">
        <v>60707</v>
      </c>
      <c r="I33" s="155" t="s">
        <v>561</v>
      </c>
      <c r="J33" s="138">
        <v>450</v>
      </c>
      <c r="K33" s="224"/>
      <c r="L33" s="249"/>
      <c r="M33" s="194">
        <v>3</v>
      </c>
      <c r="N33" s="195">
        <v>60908</v>
      </c>
      <c r="O33" s="160" t="s">
        <v>574</v>
      </c>
      <c r="P33" s="138">
        <v>500</v>
      </c>
      <c r="Q33" s="224"/>
      <c r="R33" s="249"/>
      <c r="S33" s="194">
        <v>4</v>
      </c>
      <c r="T33" s="195"/>
      <c r="U33" s="40" t="s">
        <v>360</v>
      </c>
      <c r="V33" s="148">
        <f>SUM(V14:V32)</f>
        <v>2850</v>
      </c>
      <c r="W33" s="42"/>
      <c r="X33" s="79">
        <f>SUM(X14:X32)</f>
        <v>0</v>
      </c>
      <c r="Y33" s="194"/>
      <c r="Z33" s="195"/>
      <c r="AA33" s="316"/>
      <c r="AB33" s="280"/>
      <c r="AC33" s="205"/>
      <c r="AD33" s="214" t="s">
        <v>622</v>
      </c>
      <c r="AE33" s="309"/>
    </row>
    <row r="34" spans="1:31" ht="16.2" customHeight="1">
      <c r="A34" s="166">
        <v>2</v>
      </c>
      <c r="B34" s="167">
        <v>4</v>
      </c>
      <c r="C34" s="962" t="s">
        <v>550</v>
      </c>
      <c r="D34" s="963"/>
      <c r="E34" s="963"/>
      <c r="F34" s="964"/>
      <c r="G34" s="187">
        <v>3</v>
      </c>
      <c r="I34" s="155"/>
      <c r="J34" s="138"/>
      <c r="K34" s="224"/>
      <c r="L34" s="249"/>
      <c r="M34" s="194">
        <v>3</v>
      </c>
      <c r="N34" s="191">
        <v>60909</v>
      </c>
      <c r="O34" s="162" t="s">
        <v>575</v>
      </c>
      <c r="P34" s="140">
        <v>100</v>
      </c>
      <c r="Q34" s="226"/>
      <c r="R34" s="249"/>
      <c r="S34" s="194">
        <v>9</v>
      </c>
      <c r="T34" s="195"/>
      <c r="U34" s="340"/>
      <c r="V34" s="392"/>
      <c r="W34" s="203"/>
      <c r="X34" s="202"/>
      <c r="Y34" s="194"/>
      <c r="Z34" s="195"/>
      <c r="AA34" s="316"/>
      <c r="AB34" s="280"/>
      <c r="AC34" s="205"/>
      <c r="AD34" s="214"/>
      <c r="AE34" s="309"/>
    </row>
    <row r="35" spans="1:31" ht="16.2" customHeight="1">
      <c r="A35" s="166">
        <v>3</v>
      </c>
      <c r="B35" s="167">
        <v>60401</v>
      </c>
      <c r="C35" s="556" t="s">
        <v>857</v>
      </c>
      <c r="D35" s="152">
        <v>350</v>
      </c>
      <c r="E35" s="239"/>
      <c r="F35" s="249"/>
      <c r="G35" s="182">
        <v>3</v>
      </c>
      <c r="I35" s="155"/>
      <c r="J35" s="138"/>
      <c r="K35" s="618"/>
      <c r="L35" s="249"/>
      <c r="M35" s="194">
        <v>3</v>
      </c>
      <c r="N35" s="195">
        <v>60910</v>
      </c>
      <c r="O35" s="780" t="s">
        <v>1219</v>
      </c>
      <c r="P35" s="213">
        <v>200</v>
      </c>
      <c r="Q35" s="646"/>
      <c r="R35" s="249"/>
      <c r="U35" s="316"/>
      <c r="V35" s="280"/>
      <c r="W35" s="205"/>
      <c r="X35" s="214"/>
      <c r="Y35" s="194"/>
      <c r="Z35" s="195"/>
      <c r="AA35" s="316"/>
      <c r="AB35" s="280"/>
      <c r="AC35" s="205"/>
      <c r="AD35" s="214"/>
      <c r="AE35" s="309"/>
    </row>
    <row r="36" spans="1:31" ht="16.2" customHeight="1">
      <c r="A36" s="166">
        <v>3</v>
      </c>
      <c r="B36" s="167">
        <v>60404</v>
      </c>
      <c r="C36" s="155" t="s">
        <v>1113</v>
      </c>
      <c r="D36" s="774">
        <v>150</v>
      </c>
      <c r="E36" s="224"/>
      <c r="F36" s="249"/>
      <c r="G36" s="182">
        <v>3</v>
      </c>
      <c r="I36" s="336"/>
      <c r="J36" s="280"/>
      <c r="K36" s="224"/>
      <c r="L36" s="214"/>
      <c r="M36" s="194">
        <v>3</v>
      </c>
      <c r="N36" s="195">
        <v>60912</v>
      </c>
      <c r="O36" s="162" t="s">
        <v>967</v>
      </c>
      <c r="P36" s="138">
        <v>150</v>
      </c>
      <c r="Q36" s="618"/>
      <c r="R36" s="249"/>
      <c r="T36" s="195"/>
      <c r="U36" s="336"/>
      <c r="V36" s="280"/>
      <c r="W36" s="205"/>
      <c r="X36" s="214"/>
      <c r="Y36" s="194"/>
      <c r="Z36" s="195"/>
      <c r="AA36" s="316"/>
      <c r="AB36" s="280"/>
      <c r="AC36" s="205"/>
      <c r="AD36" s="214"/>
      <c r="AE36" s="309"/>
    </row>
    <row r="37" spans="1:31" ht="16.2" customHeight="1">
      <c r="A37" s="166">
        <v>3</v>
      </c>
      <c r="B37" s="167">
        <v>60406</v>
      </c>
      <c r="C37" s="744" t="s">
        <v>1137</v>
      </c>
      <c r="D37" s="722">
        <v>350</v>
      </c>
      <c r="E37" s="637"/>
      <c r="F37" s="249"/>
      <c r="G37" s="187">
        <v>3</v>
      </c>
      <c r="I37" s="336"/>
      <c r="J37" s="589"/>
      <c r="K37" s="224"/>
      <c r="L37" s="214"/>
      <c r="M37" s="194">
        <v>3</v>
      </c>
      <c r="N37" s="195"/>
      <c r="O37" s="162"/>
      <c r="P37" s="138"/>
      <c r="Q37" s="224"/>
      <c r="R37" s="249"/>
      <c r="U37" s="316"/>
      <c r="V37" s="280"/>
      <c r="W37" s="205"/>
      <c r="X37" s="214"/>
      <c r="Y37" s="194"/>
      <c r="Z37" s="195"/>
      <c r="AA37" s="316"/>
      <c r="AB37" s="280"/>
      <c r="AC37" s="205"/>
      <c r="AD37" s="214"/>
      <c r="AE37" s="309"/>
    </row>
    <row r="38" spans="1:31" ht="16.2" customHeight="1" thickBot="1">
      <c r="A38" s="166">
        <v>3</v>
      </c>
      <c r="C38" s="744"/>
      <c r="D38" s="722"/>
      <c r="E38" s="637"/>
      <c r="F38" s="249"/>
      <c r="G38" s="187">
        <v>3</v>
      </c>
      <c r="H38" s="186"/>
      <c r="I38" s="336"/>
      <c r="J38" s="280"/>
      <c r="K38" s="224"/>
      <c r="L38" s="214"/>
      <c r="M38" s="194">
        <v>3</v>
      </c>
      <c r="N38" s="195"/>
      <c r="O38" s="162"/>
      <c r="P38" s="709"/>
      <c r="Q38" s="710"/>
      <c r="R38" s="249"/>
      <c r="U38" s="393"/>
      <c r="V38" s="280"/>
      <c r="W38" s="205"/>
      <c r="X38" s="214"/>
      <c r="Y38" s="194"/>
      <c r="Z38" s="195"/>
      <c r="AA38" s="316"/>
      <c r="AB38" s="280"/>
      <c r="AC38" s="205"/>
      <c r="AD38" s="214"/>
      <c r="AE38" s="309"/>
    </row>
    <row r="39" spans="1:31" ht="16.2" customHeight="1" thickTop="1">
      <c r="A39" s="166">
        <v>4</v>
      </c>
      <c r="C39" s="40" t="s">
        <v>354</v>
      </c>
      <c r="D39" s="148">
        <f>SUM(D35:D38)</f>
        <v>850</v>
      </c>
      <c r="E39" s="64"/>
      <c r="F39" s="79">
        <f>SUM(F35:F38)</f>
        <v>0</v>
      </c>
      <c r="G39" s="187">
        <v>4</v>
      </c>
      <c r="H39" s="186"/>
      <c r="I39" s="40" t="s">
        <v>357</v>
      </c>
      <c r="J39" s="148">
        <f>SUM(J31:J38)</f>
        <v>1650</v>
      </c>
      <c r="K39" s="64"/>
      <c r="L39" s="79">
        <f>SUM(L31:L38)</f>
        <v>0</v>
      </c>
      <c r="M39" s="194">
        <v>4</v>
      </c>
      <c r="N39" s="195"/>
      <c r="O39" s="40" t="s">
        <v>359</v>
      </c>
      <c r="P39" s="148">
        <f>SUM(P25:P38)</f>
        <v>2750</v>
      </c>
      <c r="Q39" s="64"/>
      <c r="R39" s="79">
        <f>SUM(R25:R38)</f>
        <v>0</v>
      </c>
      <c r="U39" s="391"/>
      <c r="V39" s="276"/>
      <c r="W39" s="276"/>
      <c r="X39" s="278"/>
      <c r="Y39" s="194"/>
      <c r="Z39" s="195"/>
      <c r="AA39" s="387"/>
      <c r="AB39" s="395"/>
      <c r="AC39" s="283"/>
      <c r="AD39" s="278"/>
      <c r="AE39" s="309"/>
    </row>
    <row r="40" spans="1:31" ht="16.2" customHeight="1">
      <c r="A40" s="166">
        <v>9</v>
      </c>
      <c r="C40" s="329" t="s">
        <v>1256</v>
      </c>
      <c r="D40" s="281"/>
      <c r="E40" s="281"/>
      <c r="F40" s="281"/>
      <c r="G40" s="384">
        <v>9</v>
      </c>
      <c r="H40" s="385"/>
      <c r="I40" s="329"/>
      <c r="J40" s="329"/>
      <c r="K40" s="329"/>
      <c r="L40" s="329"/>
      <c r="M40" s="194">
        <v>9</v>
      </c>
      <c r="N40" s="195"/>
      <c r="P40" s="329"/>
      <c r="Q40" s="329"/>
      <c r="R40" s="329"/>
      <c r="S40" s="299"/>
      <c r="T40" s="300"/>
      <c r="U40" s="560"/>
      <c r="V40" s="329"/>
      <c r="W40" s="329"/>
      <c r="X40" s="329"/>
      <c r="Y40" s="299"/>
      <c r="Z40" s="300"/>
      <c r="AA40" s="386"/>
      <c r="AB40" s="329"/>
      <c r="AC40" s="329"/>
      <c r="AD40" s="109" t="s">
        <v>880</v>
      </c>
      <c r="AE40" s="163">
        <f>D21+D27+D33+D39+J24+J29+J39+P23+P39+V33+AB19</f>
        <v>23100</v>
      </c>
    </row>
    <row r="41" spans="1:31" ht="16.2" customHeight="1">
      <c r="C41" s="329" t="s">
        <v>1293</v>
      </c>
      <c r="D41" s="329"/>
      <c r="E41" s="363"/>
      <c r="F41" s="329"/>
      <c r="G41" s="384"/>
      <c r="H41" s="385"/>
      <c r="I41" s="329"/>
      <c r="K41" s="329"/>
      <c r="L41" s="329"/>
      <c r="M41" s="299"/>
      <c r="N41" s="300"/>
      <c r="P41" s="329"/>
      <c r="Q41" s="329"/>
      <c r="R41" s="329"/>
      <c r="S41" s="299"/>
      <c r="T41" s="300"/>
      <c r="V41" s="329"/>
      <c r="W41" s="329"/>
      <c r="X41" s="329"/>
      <c r="Y41" s="299"/>
      <c r="Z41" s="300"/>
      <c r="AA41" s="363"/>
      <c r="AB41" s="329"/>
      <c r="AC41" s="329"/>
      <c r="AD41" s="109" t="s">
        <v>881</v>
      </c>
      <c r="AE41" s="243">
        <f>F21+F27+F33+F39+L24+L29+L39+R23+R39+X33+AD19</f>
        <v>0</v>
      </c>
    </row>
    <row r="42" spans="1:31" ht="16.2" customHeight="1">
      <c r="C42" s="329" t="s">
        <v>1364</v>
      </c>
      <c r="D42" s="329"/>
      <c r="E42" s="329"/>
      <c r="F42" s="329"/>
      <c r="G42" s="384"/>
      <c r="H42" s="385"/>
      <c r="I42" s="329"/>
      <c r="J42" s="329"/>
      <c r="K42" s="329"/>
      <c r="L42" s="329"/>
      <c r="M42" s="299"/>
      <c r="N42" s="300"/>
      <c r="O42" s="427"/>
      <c r="P42" s="329"/>
      <c r="Q42" s="329"/>
      <c r="R42" s="329"/>
      <c r="S42" s="299"/>
      <c r="T42" s="300"/>
      <c r="U42" s="329"/>
      <c r="V42" s="329"/>
      <c r="W42" s="329"/>
      <c r="X42" s="329"/>
      <c r="Y42" s="299"/>
      <c r="Z42" s="300"/>
      <c r="AA42" s="329"/>
      <c r="AB42" s="329"/>
      <c r="AC42" s="329"/>
      <c r="AD42" s="329"/>
      <c r="AE42" s="329"/>
    </row>
    <row r="43" spans="1:31" ht="16.2" customHeight="1">
      <c r="D43" s="329"/>
      <c r="E43" s="329"/>
      <c r="F43" s="329"/>
      <c r="G43" s="384"/>
      <c r="H43" s="385"/>
      <c r="I43" s="329"/>
      <c r="J43" s="329"/>
      <c r="K43" s="329"/>
      <c r="L43" s="329"/>
      <c r="M43" s="299"/>
      <c r="N43" s="300"/>
      <c r="O43" s="427"/>
      <c r="P43" s="329"/>
      <c r="Q43" s="329"/>
      <c r="R43" s="329"/>
      <c r="S43" s="299"/>
      <c r="T43" s="300"/>
      <c r="U43" s="329"/>
      <c r="V43" s="329"/>
      <c r="W43" s="329"/>
      <c r="X43" s="329"/>
      <c r="Y43" s="299"/>
      <c r="Z43" s="300"/>
      <c r="AA43" s="329"/>
      <c r="AB43" s="329"/>
      <c r="AC43" s="329"/>
      <c r="AD43" s="329"/>
      <c r="AE43" s="329"/>
    </row>
    <row r="44" spans="1:31" ht="16.2" customHeight="1">
      <c r="D44" s="329"/>
      <c r="E44" s="329"/>
      <c r="F44" s="329"/>
      <c r="G44" s="384"/>
      <c r="H44" s="385"/>
      <c r="I44" s="329"/>
      <c r="J44" s="329"/>
      <c r="K44" s="329"/>
      <c r="L44" s="329"/>
      <c r="M44" s="299"/>
      <c r="N44" s="300"/>
      <c r="O44" s="427"/>
      <c r="P44" s="329"/>
      <c r="Q44" s="329"/>
      <c r="R44" s="329"/>
      <c r="S44" s="299"/>
      <c r="T44" s="300"/>
      <c r="U44" s="329"/>
      <c r="V44" s="329"/>
      <c r="W44" s="329"/>
      <c r="X44" s="329"/>
      <c r="Y44" s="299"/>
      <c r="Z44" s="300"/>
      <c r="AA44" s="329"/>
      <c r="AB44" s="329"/>
      <c r="AC44" s="329"/>
      <c r="AD44" s="329"/>
      <c r="AE44" s="329"/>
    </row>
    <row r="45" spans="1:31" ht="16.2" customHeight="1">
      <c r="C45" s="329"/>
      <c r="D45" s="329"/>
      <c r="E45" s="329"/>
      <c r="F45" s="329"/>
      <c r="G45" s="384"/>
      <c r="H45" s="385"/>
      <c r="I45" s="329"/>
      <c r="J45" s="329"/>
      <c r="K45" s="329"/>
      <c r="L45" s="329"/>
      <c r="M45" s="299"/>
      <c r="N45" s="300"/>
      <c r="O45" s="427"/>
      <c r="P45" s="329"/>
      <c r="Q45" s="329"/>
      <c r="R45" s="329"/>
      <c r="S45" s="299"/>
      <c r="T45" s="300"/>
      <c r="U45" s="329"/>
      <c r="V45" s="329"/>
      <c r="W45" s="329"/>
      <c r="X45" s="329"/>
      <c r="Y45" s="299"/>
      <c r="Z45" s="300"/>
      <c r="AA45" s="329"/>
      <c r="AB45" s="329"/>
      <c r="AC45" s="329"/>
      <c r="AD45" s="329"/>
      <c r="AE45" s="329"/>
    </row>
    <row r="46" spans="1:31" ht="16.2" customHeight="1">
      <c r="C46" s="329"/>
      <c r="D46" s="329"/>
      <c r="E46" s="329"/>
      <c r="F46" s="329"/>
      <c r="G46" s="384"/>
      <c r="H46" s="385"/>
      <c r="I46" s="329"/>
      <c r="J46" s="329"/>
      <c r="K46" s="329"/>
      <c r="L46" s="329"/>
      <c r="M46" s="299"/>
      <c r="N46" s="300"/>
      <c r="O46" s="427"/>
      <c r="P46" s="329"/>
      <c r="Q46" s="329"/>
      <c r="R46" s="329"/>
      <c r="S46" s="299"/>
      <c r="T46" s="300"/>
      <c r="U46" s="329"/>
      <c r="V46" s="329"/>
      <c r="W46" s="329"/>
      <c r="X46" s="329"/>
      <c r="Y46" s="299"/>
      <c r="Z46" s="300"/>
      <c r="AA46" s="329"/>
      <c r="AB46" s="329"/>
      <c r="AC46" s="329"/>
      <c r="AD46" s="329"/>
      <c r="AE46" s="329"/>
    </row>
    <row r="47" spans="1:31" ht="16.2" customHeight="1">
      <c r="C47" s="329"/>
      <c r="D47" s="329"/>
      <c r="E47" s="329"/>
      <c r="F47" s="329"/>
      <c r="G47" s="384"/>
      <c r="H47" s="385"/>
      <c r="I47" s="329"/>
      <c r="J47" s="329"/>
      <c r="K47" s="329"/>
      <c r="L47" s="329"/>
      <c r="M47" s="299"/>
      <c r="N47" s="300"/>
      <c r="O47" s="427"/>
      <c r="P47" s="329"/>
      <c r="Q47" s="329"/>
      <c r="R47" s="329"/>
      <c r="S47" s="299"/>
      <c r="T47" s="300"/>
      <c r="U47" s="329"/>
      <c r="V47" s="329"/>
      <c r="W47" s="329"/>
      <c r="X47" s="329"/>
      <c r="Y47" s="299"/>
      <c r="Z47" s="300"/>
      <c r="AA47" s="329"/>
      <c r="AB47" s="329"/>
      <c r="AC47" s="329"/>
      <c r="AD47" s="329"/>
      <c r="AE47" s="329"/>
    </row>
    <row r="48" spans="1:31" ht="16.2" customHeight="1">
      <c r="C48" s="329"/>
      <c r="D48" s="329"/>
      <c r="E48" s="329"/>
      <c r="F48" s="329"/>
      <c r="G48" s="384"/>
      <c r="H48" s="385"/>
      <c r="I48" s="329"/>
      <c r="J48" s="329"/>
      <c r="K48" s="329"/>
      <c r="L48" s="329"/>
      <c r="M48" s="299"/>
      <c r="N48" s="300"/>
      <c r="O48" s="427"/>
      <c r="P48" s="329"/>
      <c r="Q48" s="329"/>
      <c r="R48" s="329"/>
      <c r="S48" s="299"/>
      <c r="T48" s="300"/>
      <c r="U48" s="329"/>
      <c r="V48" s="329"/>
      <c r="W48" s="329"/>
      <c r="X48" s="329"/>
      <c r="Y48" s="299"/>
      <c r="Z48" s="300"/>
      <c r="AA48" s="329"/>
      <c r="AB48" s="329"/>
      <c r="AC48" s="329"/>
      <c r="AD48" s="329"/>
      <c r="AE48" s="329"/>
    </row>
    <row r="49" spans="3:31" ht="16.2" customHeight="1">
      <c r="C49" s="329"/>
      <c r="D49" s="329"/>
      <c r="E49" s="329"/>
      <c r="F49" s="329"/>
      <c r="G49" s="384"/>
      <c r="H49" s="385"/>
      <c r="I49" s="329"/>
      <c r="J49" s="329"/>
      <c r="K49" s="329"/>
      <c r="L49" s="329"/>
      <c r="M49" s="299"/>
      <c r="N49" s="300"/>
      <c r="O49" s="427"/>
      <c r="P49" s="329"/>
      <c r="Q49" s="329"/>
      <c r="R49" s="329"/>
      <c r="S49" s="299"/>
      <c r="T49" s="300"/>
      <c r="U49" s="329"/>
      <c r="V49" s="329"/>
      <c r="W49" s="329"/>
      <c r="X49" s="329"/>
      <c r="Y49" s="299"/>
      <c r="Z49" s="300"/>
      <c r="AA49" s="329"/>
      <c r="AB49" s="329"/>
      <c r="AC49" s="329"/>
      <c r="AD49" s="329"/>
      <c r="AE49" s="329"/>
    </row>
    <row r="50" spans="3:31" ht="16.2" customHeight="1">
      <c r="C50" s="329"/>
      <c r="D50" s="329"/>
      <c r="E50" s="329"/>
      <c r="F50" s="329"/>
      <c r="G50" s="384"/>
      <c r="H50" s="385"/>
      <c r="I50" s="329"/>
      <c r="J50" s="329"/>
      <c r="K50" s="329"/>
      <c r="L50" s="329"/>
      <c r="M50" s="299"/>
      <c r="N50" s="300"/>
      <c r="O50" s="427"/>
      <c r="P50" s="329"/>
      <c r="Q50" s="329"/>
      <c r="R50" s="329"/>
      <c r="S50" s="299"/>
      <c r="T50" s="300"/>
      <c r="U50" s="329"/>
      <c r="V50" s="329"/>
      <c r="W50" s="329"/>
      <c r="X50" s="329"/>
      <c r="Y50" s="299"/>
      <c r="Z50" s="300"/>
      <c r="AA50" s="329"/>
      <c r="AB50" s="329"/>
      <c r="AC50" s="329"/>
      <c r="AD50" s="329"/>
      <c r="AE50" s="329"/>
    </row>
    <row r="51" spans="3:31" ht="16.2" customHeight="1">
      <c r="C51" s="329"/>
      <c r="D51" s="329"/>
      <c r="E51" s="329"/>
      <c r="F51" s="329"/>
      <c r="G51" s="384"/>
      <c r="H51" s="385"/>
      <c r="I51" s="329"/>
      <c r="J51" s="329"/>
      <c r="K51" s="329"/>
      <c r="L51" s="329"/>
      <c r="M51" s="299"/>
      <c r="N51" s="300"/>
      <c r="O51" s="427"/>
      <c r="P51" s="329"/>
      <c r="Q51" s="329"/>
      <c r="R51" s="329"/>
      <c r="S51" s="299"/>
      <c r="T51" s="300"/>
      <c r="U51" s="329"/>
      <c r="V51" s="329"/>
      <c r="W51" s="329"/>
      <c r="X51" s="329"/>
      <c r="Y51" s="299"/>
      <c r="Z51" s="300"/>
      <c r="AA51" s="329"/>
      <c r="AB51" s="329"/>
      <c r="AC51" s="329"/>
      <c r="AD51" s="329"/>
      <c r="AE51" s="329"/>
    </row>
    <row r="52" spans="3:31" ht="16.2" customHeight="1">
      <c r="C52" s="329"/>
      <c r="D52" s="329"/>
      <c r="E52" s="329"/>
      <c r="F52" s="329"/>
      <c r="G52" s="384"/>
      <c r="H52" s="385"/>
      <c r="I52" s="329"/>
      <c r="J52" s="329"/>
      <c r="K52" s="329"/>
      <c r="L52" s="329"/>
      <c r="M52" s="299"/>
      <c r="N52" s="300"/>
      <c r="O52" s="427"/>
      <c r="P52" s="329"/>
      <c r="Q52" s="329"/>
      <c r="R52" s="329"/>
      <c r="S52" s="299"/>
      <c r="T52" s="300"/>
      <c r="U52" s="329"/>
      <c r="V52" s="329"/>
      <c r="W52" s="329"/>
      <c r="X52" s="329"/>
      <c r="Y52" s="299"/>
      <c r="Z52" s="300"/>
      <c r="AA52" s="329"/>
      <c r="AB52" s="329"/>
      <c r="AC52" s="329"/>
      <c r="AD52" s="329"/>
      <c r="AE52" s="329"/>
    </row>
    <row r="53" spans="3:31" ht="16.2" customHeight="1">
      <c r="C53" s="329"/>
      <c r="D53" s="329"/>
      <c r="E53" s="329"/>
      <c r="F53" s="329"/>
      <c r="G53" s="384"/>
      <c r="H53" s="385"/>
      <c r="I53" s="329"/>
      <c r="J53" s="329"/>
      <c r="K53" s="329"/>
      <c r="L53" s="329"/>
      <c r="M53" s="299"/>
      <c r="N53" s="300"/>
      <c r="O53" s="427"/>
      <c r="P53" s="329"/>
      <c r="Q53" s="329"/>
      <c r="R53" s="329"/>
      <c r="S53" s="299"/>
      <c r="T53" s="300"/>
      <c r="U53" s="329"/>
      <c r="V53" s="329"/>
      <c r="W53" s="329"/>
      <c r="X53" s="329"/>
      <c r="Y53" s="299"/>
      <c r="Z53" s="300"/>
      <c r="AA53" s="329"/>
      <c r="AB53" s="329"/>
      <c r="AC53" s="329"/>
      <c r="AD53" s="329"/>
      <c r="AE53" s="329"/>
    </row>
    <row r="54" spans="3:31" ht="16.2" customHeight="1">
      <c r="C54" s="329"/>
      <c r="D54" s="329"/>
      <c r="E54" s="329"/>
      <c r="F54" s="329"/>
      <c r="G54" s="384"/>
      <c r="H54" s="385"/>
      <c r="I54" s="329"/>
      <c r="J54" s="329"/>
      <c r="K54" s="329"/>
      <c r="L54" s="329"/>
      <c r="M54" s="299"/>
      <c r="N54" s="300"/>
      <c r="O54" s="427"/>
      <c r="P54" s="329"/>
      <c r="Q54" s="329"/>
      <c r="R54" s="329"/>
      <c r="S54" s="299"/>
      <c r="T54" s="300"/>
      <c r="U54" s="329"/>
      <c r="V54" s="329"/>
      <c r="W54" s="329"/>
      <c r="X54" s="329"/>
      <c r="Y54" s="299"/>
      <c r="Z54" s="300"/>
      <c r="AA54" s="329"/>
      <c r="AB54" s="329"/>
      <c r="AC54" s="329"/>
      <c r="AD54" s="329"/>
      <c r="AE54" s="329"/>
    </row>
    <row r="55" spans="3:31" ht="16.2" customHeight="1">
      <c r="C55" s="329"/>
      <c r="D55" s="329"/>
      <c r="E55" s="329"/>
      <c r="F55" s="329"/>
      <c r="G55" s="384"/>
      <c r="H55" s="385"/>
      <c r="I55" s="329"/>
      <c r="J55" s="329"/>
      <c r="K55" s="329"/>
      <c r="L55" s="329"/>
      <c r="M55" s="299"/>
      <c r="N55" s="300"/>
      <c r="O55" s="427"/>
      <c r="P55" s="329"/>
      <c r="Q55" s="329"/>
      <c r="R55" s="329"/>
      <c r="S55" s="299"/>
      <c r="T55" s="300"/>
      <c r="U55" s="329"/>
      <c r="V55" s="329"/>
      <c r="W55" s="329"/>
      <c r="X55" s="329"/>
      <c r="Y55" s="299"/>
      <c r="Z55" s="300"/>
      <c r="AA55" s="329"/>
      <c r="AB55" s="329"/>
      <c r="AC55" s="329"/>
      <c r="AD55" s="329"/>
      <c r="AE55" s="329"/>
    </row>
    <row r="56" spans="3:31" ht="16.2" customHeight="1">
      <c r="C56" s="329"/>
      <c r="D56" s="329"/>
      <c r="E56" s="329"/>
      <c r="F56" s="329"/>
      <c r="G56" s="384"/>
      <c r="H56" s="385"/>
      <c r="I56" s="329"/>
      <c r="J56" s="329"/>
      <c r="K56" s="329"/>
      <c r="L56" s="329"/>
      <c r="M56" s="299"/>
      <c r="N56" s="300"/>
      <c r="O56" s="427"/>
      <c r="P56" s="329"/>
      <c r="Q56" s="329"/>
      <c r="R56" s="329"/>
      <c r="S56" s="299"/>
      <c r="T56" s="300"/>
      <c r="U56" s="329"/>
      <c r="V56" s="329"/>
      <c r="W56" s="329"/>
      <c r="X56" s="329"/>
      <c r="Y56" s="299"/>
      <c r="Z56" s="300"/>
      <c r="AA56" s="329"/>
      <c r="AB56" s="329"/>
      <c r="AC56" s="329"/>
      <c r="AD56" s="329"/>
      <c r="AE56" s="329"/>
    </row>
    <row r="57" spans="3:31" ht="16.2" customHeight="1">
      <c r="C57" s="329"/>
      <c r="D57" s="329"/>
      <c r="E57" s="329"/>
      <c r="F57" s="329"/>
      <c r="G57" s="384"/>
      <c r="H57" s="385"/>
      <c r="I57" s="329"/>
      <c r="J57" s="329"/>
      <c r="K57" s="329"/>
      <c r="L57" s="329"/>
      <c r="M57" s="299"/>
      <c r="N57" s="300"/>
      <c r="O57" s="427"/>
      <c r="P57" s="329"/>
      <c r="Q57" s="329"/>
      <c r="R57" s="329"/>
      <c r="S57" s="299"/>
      <c r="T57" s="300"/>
      <c r="U57" s="329"/>
      <c r="V57" s="329"/>
      <c r="W57" s="329"/>
      <c r="X57" s="329"/>
      <c r="Y57" s="299"/>
      <c r="Z57" s="300"/>
      <c r="AA57" s="329"/>
      <c r="AB57" s="329"/>
      <c r="AC57" s="329"/>
      <c r="AD57" s="329"/>
      <c r="AE57" s="329"/>
    </row>
    <row r="58" spans="3:31" ht="16.2" customHeight="1">
      <c r="C58" s="329"/>
      <c r="D58" s="329"/>
      <c r="E58" s="329"/>
      <c r="F58" s="329"/>
      <c r="G58" s="384"/>
      <c r="H58" s="385"/>
      <c r="I58" s="329"/>
      <c r="J58" s="329"/>
      <c r="K58" s="329"/>
      <c r="L58" s="329"/>
      <c r="M58" s="299"/>
      <c r="N58" s="300"/>
      <c r="O58" s="427"/>
      <c r="P58" s="329"/>
      <c r="Q58" s="329"/>
      <c r="R58" s="329"/>
      <c r="S58" s="299"/>
      <c r="T58" s="300"/>
      <c r="U58" s="329"/>
      <c r="V58" s="329"/>
      <c r="W58" s="329"/>
      <c r="X58" s="329"/>
      <c r="Y58" s="299"/>
      <c r="Z58" s="300"/>
      <c r="AA58" s="329"/>
      <c r="AB58" s="329"/>
      <c r="AC58" s="329"/>
      <c r="AD58" s="329"/>
      <c r="AE58" s="329"/>
    </row>
    <row r="59" spans="3:31" ht="16.2" customHeight="1">
      <c r="C59" s="329"/>
      <c r="D59" s="329"/>
      <c r="E59" s="329"/>
      <c r="F59" s="329"/>
      <c r="G59" s="384"/>
      <c r="H59" s="385"/>
      <c r="I59" s="329"/>
      <c r="J59" s="329"/>
      <c r="K59" s="329"/>
      <c r="L59" s="329"/>
      <c r="M59" s="299"/>
      <c r="N59" s="300"/>
      <c r="O59" s="427"/>
      <c r="P59" s="329"/>
      <c r="Q59" s="329"/>
      <c r="R59" s="329"/>
      <c r="S59" s="299"/>
      <c r="T59" s="300"/>
      <c r="U59" s="329"/>
      <c r="V59" s="329"/>
      <c r="W59" s="329"/>
      <c r="X59" s="329"/>
      <c r="Y59" s="299"/>
      <c r="Z59" s="300"/>
      <c r="AA59" s="329"/>
      <c r="AB59" s="329"/>
      <c r="AC59" s="329"/>
      <c r="AD59" s="329"/>
      <c r="AE59" s="329"/>
    </row>
    <row r="60" spans="3:31" ht="16.2" customHeight="1">
      <c r="C60" s="329"/>
      <c r="D60" s="329"/>
      <c r="E60" s="329"/>
      <c r="F60" s="329"/>
      <c r="G60" s="384"/>
      <c r="H60" s="385"/>
      <c r="I60" s="329"/>
      <c r="J60" s="329"/>
      <c r="K60" s="329"/>
      <c r="L60" s="329"/>
      <c r="M60" s="299"/>
      <c r="N60" s="300"/>
      <c r="O60" s="427"/>
      <c r="P60" s="329"/>
      <c r="Q60" s="329"/>
      <c r="R60" s="329"/>
      <c r="S60" s="299"/>
      <c r="T60" s="300"/>
      <c r="U60" s="329"/>
      <c r="V60" s="329"/>
      <c r="W60" s="329"/>
      <c r="X60" s="329"/>
      <c r="Y60" s="299"/>
      <c r="Z60" s="300"/>
      <c r="AA60" s="329"/>
      <c r="AB60" s="329"/>
      <c r="AC60" s="329"/>
      <c r="AD60" s="329"/>
      <c r="AE60" s="329"/>
    </row>
    <row r="61" spans="3:31" ht="16.2" customHeight="1">
      <c r="C61" s="329"/>
      <c r="D61" s="329"/>
      <c r="E61" s="329"/>
      <c r="F61" s="329"/>
      <c r="G61" s="384"/>
      <c r="H61" s="385"/>
      <c r="I61" s="329"/>
      <c r="J61" s="329"/>
      <c r="K61" s="329"/>
      <c r="L61" s="329"/>
      <c r="M61" s="299"/>
      <c r="N61" s="300"/>
      <c r="O61" s="427"/>
      <c r="P61" s="329"/>
      <c r="Q61" s="329"/>
      <c r="R61" s="329"/>
      <c r="S61" s="299"/>
      <c r="T61" s="300"/>
      <c r="U61" s="329"/>
      <c r="V61" s="329"/>
      <c r="W61" s="329"/>
      <c r="X61" s="329"/>
      <c r="Y61" s="299"/>
      <c r="Z61" s="300"/>
      <c r="AA61" s="329"/>
      <c r="AB61" s="329"/>
      <c r="AC61" s="329"/>
      <c r="AD61" s="329"/>
      <c r="AE61" s="329"/>
    </row>
    <row r="62" spans="3:31" ht="16.2" customHeight="1">
      <c r="C62" s="329"/>
      <c r="D62" s="329"/>
      <c r="E62" s="329"/>
      <c r="F62" s="329"/>
      <c r="G62" s="384"/>
      <c r="H62" s="385"/>
      <c r="I62" s="329"/>
      <c r="J62" s="329"/>
      <c r="K62" s="329"/>
      <c r="L62" s="329"/>
      <c r="M62" s="299"/>
      <c r="N62" s="300"/>
      <c r="O62" s="427"/>
      <c r="P62" s="329"/>
      <c r="Q62" s="329"/>
      <c r="R62" s="329"/>
      <c r="S62" s="299"/>
      <c r="T62" s="300"/>
      <c r="U62" s="329"/>
      <c r="V62" s="329"/>
      <c r="W62" s="329"/>
      <c r="X62" s="329"/>
      <c r="Y62" s="299"/>
      <c r="Z62" s="300"/>
      <c r="AA62" s="329"/>
      <c r="AB62" s="329"/>
      <c r="AC62" s="329"/>
      <c r="AD62" s="329"/>
      <c r="AE62" s="329"/>
    </row>
    <row r="63" spans="3:31" ht="16.2" customHeight="1">
      <c r="C63" s="329"/>
      <c r="D63" s="329"/>
      <c r="E63" s="329"/>
      <c r="F63" s="329"/>
      <c r="G63" s="384"/>
      <c r="H63" s="385"/>
      <c r="I63" s="329"/>
      <c r="J63" s="329"/>
      <c r="K63" s="329"/>
      <c r="L63" s="329"/>
      <c r="M63" s="299"/>
      <c r="N63" s="300"/>
      <c r="O63" s="427"/>
      <c r="P63" s="329"/>
      <c r="Q63" s="329"/>
      <c r="R63" s="329"/>
      <c r="S63" s="299"/>
      <c r="T63" s="300"/>
      <c r="U63" s="329"/>
      <c r="V63" s="329"/>
      <c r="W63" s="329"/>
      <c r="X63" s="329"/>
      <c r="Y63" s="299"/>
      <c r="Z63" s="300"/>
      <c r="AA63" s="329"/>
      <c r="AB63" s="329"/>
      <c r="AC63" s="329"/>
      <c r="AD63" s="329"/>
      <c r="AE63" s="329"/>
    </row>
    <row r="64" spans="3:31" ht="16.2" customHeight="1">
      <c r="C64" s="329"/>
      <c r="D64" s="329"/>
      <c r="E64" s="329"/>
      <c r="F64" s="329"/>
      <c r="G64" s="384"/>
      <c r="H64" s="385"/>
      <c r="I64" s="329"/>
      <c r="J64" s="329"/>
      <c r="K64" s="329"/>
      <c r="L64" s="329"/>
      <c r="M64" s="299"/>
      <c r="N64" s="300"/>
      <c r="O64" s="427"/>
      <c r="P64" s="329"/>
      <c r="Q64" s="329"/>
      <c r="R64" s="329"/>
      <c r="S64" s="299"/>
      <c r="T64" s="300"/>
      <c r="U64" s="329"/>
      <c r="V64" s="329"/>
      <c r="W64" s="329"/>
      <c r="X64" s="329"/>
      <c r="Y64" s="299"/>
      <c r="Z64" s="300"/>
      <c r="AA64" s="329"/>
      <c r="AB64" s="329"/>
      <c r="AC64" s="329"/>
      <c r="AD64" s="329"/>
      <c r="AE64" s="329"/>
    </row>
    <row r="65" spans="3:31" ht="16.2" customHeight="1">
      <c r="C65" s="329"/>
      <c r="D65" s="329"/>
      <c r="E65" s="329"/>
      <c r="F65" s="329"/>
      <c r="G65" s="384"/>
      <c r="H65" s="385"/>
      <c r="I65" s="329"/>
      <c r="J65" s="329"/>
      <c r="K65" s="329"/>
      <c r="L65" s="329"/>
      <c r="M65" s="299"/>
      <c r="N65" s="300"/>
      <c r="O65" s="427"/>
      <c r="P65" s="329"/>
      <c r="Q65" s="329"/>
      <c r="R65" s="329"/>
      <c r="S65" s="299"/>
      <c r="T65" s="300"/>
      <c r="U65" s="329"/>
      <c r="V65" s="329"/>
      <c r="W65" s="329"/>
      <c r="X65" s="329"/>
      <c r="Y65" s="299"/>
      <c r="Z65" s="300"/>
      <c r="AA65" s="329"/>
      <c r="AB65" s="329"/>
      <c r="AC65" s="329"/>
      <c r="AD65" s="329"/>
      <c r="AE65" s="329"/>
    </row>
    <row r="66" spans="3:31" ht="16.2" customHeight="1">
      <c r="C66" s="329"/>
      <c r="D66" s="329"/>
      <c r="E66" s="329"/>
      <c r="F66" s="329"/>
      <c r="G66" s="384"/>
      <c r="H66" s="385"/>
      <c r="I66" s="329"/>
      <c r="J66" s="329"/>
      <c r="K66" s="329"/>
      <c r="L66" s="329"/>
      <c r="M66" s="299"/>
      <c r="N66" s="300"/>
      <c r="O66" s="427"/>
      <c r="P66" s="329"/>
      <c r="Q66" s="329"/>
      <c r="R66" s="329"/>
      <c r="S66" s="299"/>
      <c r="T66" s="300"/>
      <c r="U66" s="329"/>
      <c r="V66" s="329"/>
      <c r="W66" s="329"/>
      <c r="X66" s="329"/>
      <c r="Y66" s="299"/>
      <c r="Z66" s="300"/>
      <c r="AA66" s="329"/>
      <c r="AB66" s="329"/>
      <c r="AC66" s="329"/>
      <c r="AD66" s="329"/>
      <c r="AE66" s="329"/>
    </row>
    <row r="67" spans="3:31" ht="16.2" customHeight="1">
      <c r="C67" s="329"/>
      <c r="D67" s="329"/>
      <c r="E67" s="329"/>
      <c r="F67" s="329"/>
      <c r="G67" s="384"/>
      <c r="H67" s="385"/>
      <c r="I67" s="329"/>
      <c r="J67" s="329"/>
      <c r="K67" s="329"/>
      <c r="L67" s="329"/>
      <c r="M67" s="299"/>
      <c r="N67" s="300"/>
      <c r="O67" s="427"/>
      <c r="P67" s="329"/>
      <c r="Q67" s="329"/>
      <c r="R67" s="329"/>
      <c r="S67" s="299"/>
      <c r="T67" s="300"/>
      <c r="U67" s="329"/>
      <c r="V67" s="329"/>
      <c r="W67" s="329"/>
      <c r="X67" s="329"/>
      <c r="Y67" s="299"/>
      <c r="Z67" s="300"/>
      <c r="AA67" s="329"/>
      <c r="AB67" s="329"/>
      <c r="AC67" s="329"/>
      <c r="AD67" s="329"/>
      <c r="AE67" s="329"/>
    </row>
    <row r="68" spans="3:31" ht="16.2" customHeight="1">
      <c r="C68" s="329"/>
      <c r="D68" s="329"/>
      <c r="E68" s="329"/>
      <c r="F68" s="329"/>
      <c r="G68" s="384"/>
      <c r="H68" s="385"/>
      <c r="I68" s="329"/>
      <c r="J68" s="329"/>
      <c r="K68" s="329"/>
      <c r="L68" s="329"/>
      <c r="M68" s="299"/>
      <c r="N68" s="300"/>
      <c r="O68" s="427"/>
      <c r="P68" s="329"/>
      <c r="Q68" s="329"/>
      <c r="R68" s="329"/>
      <c r="S68" s="299"/>
      <c r="T68" s="300"/>
      <c r="U68" s="329"/>
      <c r="V68" s="329"/>
      <c r="W68" s="329"/>
      <c r="X68" s="329"/>
      <c r="Y68" s="299"/>
      <c r="Z68" s="300"/>
      <c r="AA68" s="329"/>
      <c r="AB68" s="329"/>
      <c r="AC68" s="329"/>
      <c r="AD68" s="329"/>
      <c r="AE68" s="329"/>
    </row>
    <row r="69" spans="3:31" ht="16.2" customHeight="1">
      <c r="C69" s="329"/>
      <c r="D69" s="329"/>
      <c r="E69" s="329"/>
      <c r="F69" s="329"/>
      <c r="G69" s="384"/>
      <c r="H69" s="385"/>
      <c r="I69" s="329"/>
      <c r="J69" s="329"/>
      <c r="K69" s="329"/>
      <c r="L69" s="329"/>
      <c r="M69" s="299"/>
      <c r="N69" s="300"/>
      <c r="O69" s="427"/>
      <c r="P69" s="329"/>
      <c r="Q69" s="329"/>
      <c r="R69" s="329"/>
      <c r="S69" s="299"/>
      <c r="T69" s="300"/>
      <c r="U69" s="329"/>
      <c r="V69" s="329"/>
      <c r="W69" s="329"/>
      <c r="X69" s="329"/>
      <c r="Y69" s="299"/>
      <c r="Z69" s="300"/>
      <c r="AA69" s="329"/>
      <c r="AB69" s="329"/>
      <c r="AC69" s="329"/>
      <c r="AD69" s="329"/>
      <c r="AE69" s="329"/>
    </row>
    <row r="70" spans="3:31" ht="16.2" customHeight="1">
      <c r="C70" s="329"/>
      <c r="D70" s="329"/>
      <c r="E70" s="329"/>
      <c r="F70" s="329"/>
      <c r="G70" s="384"/>
      <c r="H70" s="385"/>
      <c r="I70" s="329"/>
      <c r="J70" s="329"/>
      <c r="K70" s="329"/>
      <c r="L70" s="329"/>
      <c r="M70" s="299"/>
      <c r="N70" s="300"/>
      <c r="O70" s="427"/>
      <c r="P70" s="329"/>
      <c r="Q70" s="329"/>
      <c r="R70" s="329"/>
      <c r="S70" s="299"/>
      <c r="T70" s="300"/>
      <c r="U70" s="329"/>
      <c r="V70" s="329"/>
      <c r="W70" s="329"/>
      <c r="X70" s="329"/>
      <c r="Y70" s="299"/>
      <c r="Z70" s="300"/>
      <c r="AA70" s="329"/>
      <c r="AB70" s="329"/>
      <c r="AC70" s="329"/>
      <c r="AD70" s="329"/>
      <c r="AE70" s="329"/>
    </row>
    <row r="71" spans="3:31" ht="16.2" customHeight="1">
      <c r="C71" s="329"/>
      <c r="D71" s="329"/>
      <c r="E71" s="329"/>
      <c r="F71" s="329"/>
      <c r="G71" s="384"/>
      <c r="H71" s="385"/>
      <c r="I71" s="329"/>
      <c r="J71" s="329"/>
      <c r="K71" s="329"/>
      <c r="L71" s="329"/>
      <c r="M71" s="299"/>
      <c r="N71" s="300"/>
      <c r="O71" s="427"/>
      <c r="P71" s="329"/>
      <c r="Q71" s="329"/>
      <c r="R71" s="329"/>
      <c r="S71" s="299"/>
      <c r="T71" s="300"/>
      <c r="U71" s="329"/>
      <c r="V71" s="329"/>
      <c r="W71" s="329"/>
      <c r="X71" s="329"/>
      <c r="Y71" s="299"/>
      <c r="Z71" s="300"/>
      <c r="AA71" s="329"/>
      <c r="AB71" s="329"/>
      <c r="AC71" s="329"/>
      <c r="AD71" s="329"/>
      <c r="AE71" s="329"/>
    </row>
    <row r="72" spans="3:31" ht="16.2" customHeight="1">
      <c r="C72" s="329"/>
      <c r="D72" s="329"/>
      <c r="E72" s="329"/>
      <c r="F72" s="329"/>
      <c r="G72" s="384"/>
      <c r="H72" s="385"/>
      <c r="I72" s="329"/>
      <c r="J72" s="329"/>
      <c r="K72" s="329"/>
      <c r="L72" s="329"/>
      <c r="M72" s="299"/>
      <c r="N72" s="300"/>
      <c r="O72" s="427"/>
      <c r="P72" s="329"/>
      <c r="Q72" s="329"/>
      <c r="R72" s="329"/>
      <c r="S72" s="299"/>
      <c r="T72" s="300"/>
      <c r="U72" s="329"/>
      <c r="V72" s="329"/>
      <c r="W72" s="329"/>
      <c r="X72" s="329"/>
      <c r="Y72" s="299"/>
      <c r="Z72" s="300"/>
      <c r="AA72" s="329"/>
      <c r="AB72" s="329"/>
      <c r="AC72" s="329"/>
      <c r="AD72" s="329"/>
      <c r="AE72" s="329"/>
    </row>
    <row r="73" spans="3:31" ht="16.2" customHeight="1">
      <c r="C73" s="329"/>
      <c r="D73" s="329"/>
      <c r="E73" s="329"/>
      <c r="F73" s="329"/>
      <c r="G73" s="384"/>
      <c r="H73" s="385"/>
      <c r="I73" s="329"/>
      <c r="J73" s="329"/>
      <c r="K73" s="329"/>
      <c r="L73" s="329"/>
      <c r="M73" s="299"/>
      <c r="N73" s="300"/>
      <c r="O73" s="427"/>
      <c r="P73" s="329"/>
      <c r="Q73" s="329"/>
      <c r="R73" s="329"/>
      <c r="S73" s="299"/>
      <c r="T73" s="300"/>
      <c r="U73" s="329"/>
      <c r="V73" s="329"/>
      <c r="W73" s="329"/>
      <c r="X73" s="329"/>
      <c r="Y73" s="299"/>
      <c r="Z73" s="300"/>
      <c r="AA73" s="329"/>
      <c r="AB73" s="329"/>
      <c r="AC73" s="329"/>
      <c r="AD73" s="329"/>
      <c r="AE73" s="329"/>
    </row>
    <row r="74" spans="3:31" ht="16.2" customHeight="1">
      <c r="C74" s="329"/>
      <c r="D74" s="329"/>
      <c r="E74" s="329"/>
      <c r="F74" s="329"/>
      <c r="G74" s="384"/>
      <c r="H74" s="385"/>
      <c r="I74" s="329"/>
      <c r="J74" s="329"/>
      <c r="K74" s="329"/>
      <c r="L74" s="329"/>
      <c r="M74" s="299"/>
      <c r="N74" s="300"/>
      <c r="O74" s="329"/>
      <c r="P74" s="329"/>
      <c r="Q74" s="329"/>
      <c r="R74" s="329"/>
      <c r="S74" s="299"/>
      <c r="T74" s="300"/>
      <c r="U74" s="329"/>
      <c r="V74" s="329"/>
      <c r="W74" s="329"/>
      <c r="X74" s="329"/>
      <c r="Y74" s="299"/>
      <c r="Z74" s="300"/>
      <c r="AA74" s="329"/>
      <c r="AB74" s="329"/>
      <c r="AC74" s="329"/>
      <c r="AD74" s="329"/>
      <c r="AE74" s="329"/>
    </row>
    <row r="75" spans="3:31" ht="16.2" customHeight="1">
      <c r="C75" s="329"/>
      <c r="D75" s="329"/>
      <c r="E75" s="329"/>
      <c r="F75" s="329"/>
      <c r="G75" s="384"/>
      <c r="H75" s="385"/>
      <c r="I75" s="329"/>
      <c r="J75" s="329"/>
      <c r="K75" s="329"/>
      <c r="L75" s="329"/>
      <c r="M75" s="299"/>
      <c r="N75" s="300"/>
      <c r="O75" s="329"/>
      <c r="P75" s="329"/>
      <c r="Q75" s="329"/>
      <c r="R75" s="329"/>
      <c r="S75" s="299"/>
      <c r="T75" s="300"/>
      <c r="U75" s="329"/>
      <c r="V75" s="329"/>
      <c r="W75" s="329"/>
      <c r="X75" s="329"/>
      <c r="Y75" s="299"/>
      <c r="Z75" s="300"/>
      <c r="AA75" s="329"/>
      <c r="AB75" s="329"/>
      <c r="AC75" s="329"/>
      <c r="AD75" s="329"/>
      <c r="AE75" s="329"/>
    </row>
    <row r="76" spans="3:31" ht="16.2" customHeight="1">
      <c r="C76" s="329"/>
      <c r="D76" s="329"/>
      <c r="E76" s="329"/>
      <c r="F76" s="329"/>
      <c r="G76" s="384"/>
      <c r="H76" s="385"/>
      <c r="I76" s="329"/>
      <c r="J76" s="329"/>
      <c r="K76" s="329"/>
      <c r="L76" s="329"/>
      <c r="M76" s="299"/>
      <c r="N76" s="300"/>
      <c r="O76" s="329"/>
      <c r="P76" s="329"/>
      <c r="Q76" s="329"/>
      <c r="R76" s="329"/>
      <c r="S76" s="299"/>
      <c r="T76" s="300"/>
      <c r="U76" s="329"/>
      <c r="V76" s="329"/>
      <c r="W76" s="329"/>
      <c r="X76" s="329"/>
      <c r="Y76" s="299"/>
      <c r="Z76" s="300"/>
      <c r="AA76" s="329"/>
      <c r="AB76" s="329"/>
      <c r="AC76" s="329"/>
      <c r="AD76" s="329"/>
      <c r="AE76" s="329"/>
    </row>
    <row r="77" spans="3:31" ht="16.2" customHeight="1">
      <c r="C77" s="329"/>
      <c r="D77" s="329"/>
      <c r="E77" s="329"/>
      <c r="F77" s="329"/>
      <c r="G77" s="384"/>
      <c r="H77" s="385"/>
      <c r="I77" s="329"/>
      <c r="J77" s="329"/>
      <c r="K77" s="329"/>
      <c r="L77" s="329"/>
      <c r="M77" s="299"/>
      <c r="N77" s="300"/>
      <c r="O77" s="329"/>
      <c r="P77" s="329"/>
      <c r="Q77" s="329"/>
      <c r="R77" s="329"/>
      <c r="S77" s="299"/>
      <c r="T77" s="300"/>
      <c r="U77" s="329"/>
      <c r="V77" s="329"/>
      <c r="W77" s="329"/>
      <c r="X77" s="329"/>
      <c r="Y77" s="299"/>
      <c r="Z77" s="300"/>
      <c r="AA77" s="329"/>
      <c r="AB77" s="329"/>
      <c r="AC77" s="329"/>
      <c r="AD77" s="329"/>
      <c r="AE77" s="329"/>
    </row>
    <row r="78" spans="3:31" ht="16.2" customHeight="1">
      <c r="C78" s="329"/>
      <c r="D78" s="329"/>
      <c r="E78" s="329"/>
      <c r="F78" s="329"/>
      <c r="G78" s="384"/>
      <c r="H78" s="385"/>
      <c r="I78" s="329"/>
      <c r="J78" s="329"/>
      <c r="K78" s="329"/>
      <c r="L78" s="329"/>
      <c r="M78" s="299"/>
      <c r="N78" s="300"/>
      <c r="O78" s="329"/>
      <c r="P78" s="329"/>
      <c r="Q78" s="329"/>
      <c r="R78" s="329"/>
      <c r="S78" s="299"/>
      <c r="T78" s="300"/>
      <c r="U78" s="329"/>
      <c r="V78" s="329"/>
      <c r="W78" s="329"/>
      <c r="X78" s="329"/>
      <c r="Y78" s="299"/>
      <c r="Z78" s="300"/>
      <c r="AA78" s="329"/>
      <c r="AB78" s="329"/>
      <c r="AC78" s="329"/>
      <c r="AD78" s="329"/>
      <c r="AE78" s="329"/>
    </row>
    <row r="79" spans="3:31" ht="16.2" customHeight="1">
      <c r="C79" s="329"/>
      <c r="D79" s="329"/>
      <c r="E79" s="329"/>
      <c r="F79" s="329"/>
      <c r="G79" s="384"/>
      <c r="H79" s="385"/>
      <c r="I79" s="329"/>
      <c r="J79" s="329"/>
      <c r="K79" s="329"/>
      <c r="L79" s="329"/>
      <c r="M79" s="299"/>
      <c r="N79" s="300"/>
      <c r="O79" s="329"/>
      <c r="P79" s="329"/>
      <c r="Q79" s="329"/>
      <c r="R79" s="329"/>
      <c r="S79" s="299"/>
      <c r="T79" s="300"/>
      <c r="U79" s="329"/>
      <c r="V79" s="329"/>
      <c r="W79" s="329"/>
      <c r="X79" s="329"/>
      <c r="Y79" s="299"/>
      <c r="Z79" s="300"/>
      <c r="AA79" s="329"/>
      <c r="AB79" s="329"/>
      <c r="AC79" s="329"/>
      <c r="AD79" s="329"/>
      <c r="AE79" s="329"/>
    </row>
    <row r="80" spans="3:31" ht="16.2" customHeight="1">
      <c r="C80" s="329"/>
      <c r="D80" s="329"/>
      <c r="E80" s="329"/>
      <c r="F80" s="329"/>
      <c r="G80" s="384"/>
      <c r="H80" s="385"/>
      <c r="I80" s="329"/>
      <c r="J80" s="329"/>
      <c r="K80" s="329"/>
      <c r="L80" s="329"/>
      <c r="M80" s="299"/>
      <c r="N80" s="300"/>
      <c r="O80" s="329"/>
      <c r="P80" s="329"/>
      <c r="Q80" s="329"/>
      <c r="R80" s="329"/>
      <c r="S80" s="299"/>
      <c r="T80" s="300"/>
      <c r="U80" s="329"/>
      <c r="V80" s="329"/>
      <c r="W80" s="329"/>
      <c r="X80" s="329"/>
      <c r="Y80" s="299"/>
      <c r="Z80" s="300"/>
      <c r="AA80" s="329"/>
      <c r="AB80" s="329"/>
      <c r="AC80" s="329"/>
      <c r="AD80" s="329"/>
      <c r="AE80" s="329"/>
    </row>
    <row r="81" spans="3:31" ht="16.2" customHeight="1">
      <c r="C81" s="329"/>
      <c r="D81" s="329"/>
      <c r="E81" s="329"/>
      <c r="F81" s="329"/>
      <c r="G81" s="384"/>
      <c r="H81" s="385"/>
      <c r="I81" s="329"/>
      <c r="J81" s="329"/>
      <c r="K81" s="329"/>
      <c r="L81" s="329"/>
      <c r="M81" s="299"/>
      <c r="N81" s="300"/>
      <c r="O81" s="329"/>
      <c r="P81" s="329"/>
      <c r="Q81" s="329"/>
      <c r="R81" s="329"/>
      <c r="S81" s="299"/>
      <c r="T81" s="300"/>
      <c r="U81" s="329"/>
      <c r="V81" s="329"/>
      <c r="W81" s="329"/>
      <c r="X81" s="329"/>
      <c r="Y81" s="299"/>
      <c r="Z81" s="300"/>
      <c r="AA81" s="329"/>
      <c r="AB81" s="329"/>
      <c r="AC81" s="329"/>
      <c r="AD81" s="329"/>
      <c r="AE81" s="329"/>
    </row>
    <row r="82" spans="3:31" ht="16.2" customHeight="1">
      <c r="C82" s="329"/>
      <c r="D82" s="329"/>
      <c r="E82" s="329"/>
      <c r="F82" s="329"/>
      <c r="G82" s="384"/>
      <c r="H82" s="385"/>
      <c r="I82" s="329"/>
      <c r="J82" s="329"/>
      <c r="K82" s="329"/>
      <c r="L82" s="329"/>
      <c r="M82" s="299"/>
      <c r="N82" s="300"/>
      <c r="O82" s="329"/>
      <c r="P82" s="329"/>
      <c r="Q82" s="329"/>
      <c r="R82" s="329"/>
      <c r="S82" s="299"/>
      <c r="T82" s="300"/>
      <c r="U82" s="329"/>
      <c r="V82" s="329"/>
      <c r="W82" s="329"/>
      <c r="X82" s="329"/>
      <c r="Y82" s="299"/>
      <c r="Z82" s="300"/>
      <c r="AA82" s="329"/>
      <c r="AB82" s="329"/>
      <c r="AC82" s="329"/>
      <c r="AD82" s="329"/>
      <c r="AE82" s="329"/>
    </row>
    <row r="83" spans="3:31" ht="16.2" customHeight="1">
      <c r="C83" s="329"/>
      <c r="D83" s="329"/>
      <c r="E83" s="329"/>
      <c r="F83" s="329"/>
      <c r="G83" s="384"/>
      <c r="H83" s="385"/>
      <c r="I83" s="329"/>
      <c r="J83" s="329"/>
      <c r="K83" s="329"/>
      <c r="L83" s="329"/>
      <c r="M83" s="299"/>
      <c r="N83" s="300"/>
      <c r="O83" s="329"/>
      <c r="P83" s="329"/>
      <c r="Q83" s="329"/>
      <c r="R83" s="329"/>
      <c r="S83" s="299"/>
      <c r="T83" s="300"/>
      <c r="U83" s="329"/>
      <c r="V83" s="329"/>
      <c r="W83" s="329"/>
      <c r="X83" s="329"/>
      <c r="Y83" s="299"/>
      <c r="Z83" s="300"/>
      <c r="AA83" s="329"/>
      <c r="AB83" s="329"/>
      <c r="AC83" s="329"/>
      <c r="AD83" s="329"/>
      <c r="AE83" s="329"/>
    </row>
    <row r="84" spans="3:31" ht="16.2" customHeight="1">
      <c r="C84" s="329"/>
      <c r="D84" s="329"/>
      <c r="E84" s="329"/>
      <c r="F84" s="329"/>
      <c r="G84" s="384"/>
      <c r="H84" s="385"/>
      <c r="I84" s="329"/>
      <c r="J84" s="329"/>
      <c r="K84" s="329"/>
      <c r="L84" s="329"/>
      <c r="M84" s="299"/>
      <c r="N84" s="300"/>
      <c r="O84" s="329"/>
      <c r="P84" s="329"/>
      <c r="Q84" s="329"/>
      <c r="R84" s="329"/>
      <c r="S84" s="299"/>
      <c r="T84" s="300"/>
      <c r="U84" s="329"/>
      <c r="V84" s="329"/>
      <c r="W84" s="329"/>
      <c r="X84" s="329"/>
      <c r="Y84" s="299"/>
      <c r="Z84" s="300"/>
      <c r="AA84" s="329"/>
      <c r="AB84" s="329"/>
      <c r="AC84" s="329"/>
      <c r="AD84" s="329"/>
      <c r="AE84" s="329"/>
    </row>
    <row r="85" spans="3:31" ht="16.2" customHeight="1">
      <c r="C85" s="329"/>
      <c r="D85" s="329"/>
      <c r="E85" s="329"/>
      <c r="F85" s="329"/>
      <c r="G85" s="384"/>
      <c r="H85" s="385"/>
      <c r="I85" s="329"/>
      <c r="J85" s="329"/>
      <c r="K85" s="329"/>
      <c r="L85" s="329"/>
      <c r="M85" s="299"/>
      <c r="N85" s="300"/>
      <c r="O85" s="329"/>
      <c r="P85" s="329"/>
      <c r="Q85" s="329"/>
      <c r="R85" s="329"/>
      <c r="S85" s="299"/>
      <c r="T85" s="300"/>
      <c r="U85" s="329"/>
      <c r="V85" s="329"/>
      <c r="W85" s="329"/>
      <c r="X85" s="329"/>
      <c r="Y85" s="299"/>
      <c r="Z85" s="300"/>
      <c r="AA85" s="329"/>
      <c r="AB85" s="329"/>
      <c r="AC85" s="329"/>
      <c r="AD85" s="329"/>
      <c r="AE85" s="329"/>
    </row>
    <row r="86" spans="3:31" ht="16.2" customHeight="1">
      <c r="C86" s="329"/>
      <c r="D86" s="329"/>
      <c r="E86" s="329"/>
      <c r="F86" s="329"/>
      <c r="G86" s="384"/>
      <c r="H86" s="385"/>
      <c r="I86" s="329"/>
      <c r="J86" s="329"/>
      <c r="K86" s="329"/>
      <c r="L86" s="329"/>
      <c r="M86" s="299"/>
      <c r="N86" s="300"/>
      <c r="O86" s="329"/>
      <c r="P86" s="329"/>
      <c r="Q86" s="329"/>
      <c r="R86" s="329"/>
      <c r="S86" s="299"/>
      <c r="T86" s="300"/>
      <c r="U86" s="329"/>
      <c r="V86" s="329"/>
      <c r="W86" s="329"/>
      <c r="X86" s="329"/>
      <c r="Y86" s="299"/>
      <c r="Z86" s="300"/>
      <c r="AA86" s="329"/>
      <c r="AB86" s="329"/>
      <c r="AC86" s="329"/>
      <c r="AD86" s="329"/>
      <c r="AE86" s="329"/>
    </row>
    <row r="87" spans="3:31" ht="16.2" customHeight="1">
      <c r="C87" s="329"/>
      <c r="D87" s="329"/>
      <c r="E87" s="329"/>
      <c r="F87" s="329"/>
      <c r="G87" s="384"/>
      <c r="H87" s="385"/>
      <c r="I87" s="329"/>
      <c r="J87" s="329"/>
      <c r="K87" s="329"/>
      <c r="L87" s="329"/>
      <c r="M87" s="299"/>
      <c r="N87" s="300"/>
      <c r="O87" s="329"/>
      <c r="P87" s="329"/>
      <c r="Q87" s="329"/>
      <c r="R87" s="329"/>
      <c r="S87" s="299"/>
      <c r="T87" s="300"/>
      <c r="U87" s="329"/>
      <c r="V87" s="329"/>
      <c r="W87" s="329"/>
      <c r="X87" s="329"/>
      <c r="Y87" s="299"/>
      <c r="Z87" s="300"/>
      <c r="AA87" s="329"/>
      <c r="AB87" s="329"/>
      <c r="AC87" s="329"/>
      <c r="AD87" s="329"/>
      <c r="AE87" s="329"/>
    </row>
    <row r="88" spans="3:31" ht="16.2" customHeight="1">
      <c r="C88" s="329"/>
      <c r="D88" s="329"/>
      <c r="E88" s="329"/>
      <c r="F88" s="329"/>
      <c r="G88" s="384"/>
      <c r="H88" s="385"/>
      <c r="I88" s="329"/>
      <c r="J88" s="329"/>
      <c r="K88" s="329"/>
      <c r="L88" s="329"/>
      <c r="M88" s="299"/>
      <c r="N88" s="300"/>
      <c r="O88" s="329"/>
      <c r="P88" s="329"/>
      <c r="Q88" s="329"/>
      <c r="R88" s="329"/>
      <c r="S88" s="299"/>
      <c r="T88" s="300"/>
      <c r="U88" s="329"/>
      <c r="V88" s="329"/>
      <c r="W88" s="329"/>
      <c r="X88" s="329"/>
      <c r="Y88" s="299"/>
      <c r="Z88" s="300"/>
      <c r="AA88" s="329"/>
      <c r="AB88" s="329"/>
      <c r="AC88" s="329"/>
      <c r="AD88" s="329"/>
      <c r="AE88" s="329"/>
    </row>
    <row r="89" spans="3:31" ht="16.2" customHeight="1">
      <c r="C89" s="329"/>
      <c r="D89" s="329"/>
      <c r="E89" s="329"/>
      <c r="F89" s="329"/>
      <c r="G89" s="384"/>
      <c r="H89" s="385"/>
      <c r="I89" s="329"/>
      <c r="J89" s="329"/>
      <c r="K89" s="329"/>
      <c r="L89" s="329"/>
      <c r="M89" s="299"/>
      <c r="N89" s="300"/>
      <c r="O89" s="329"/>
      <c r="P89" s="329"/>
      <c r="Q89" s="329"/>
      <c r="R89" s="329"/>
      <c r="S89" s="299"/>
      <c r="T89" s="300"/>
      <c r="U89" s="329"/>
      <c r="V89" s="329"/>
      <c r="W89" s="329"/>
      <c r="X89" s="329"/>
      <c r="Y89" s="299"/>
      <c r="Z89" s="300"/>
      <c r="AA89" s="329"/>
      <c r="AB89" s="329"/>
      <c r="AC89" s="329"/>
      <c r="AD89" s="329"/>
      <c r="AE89" s="329"/>
    </row>
    <row r="90" spans="3:31" ht="16.2" customHeight="1">
      <c r="C90" s="329"/>
      <c r="D90" s="329"/>
      <c r="E90" s="329"/>
      <c r="F90" s="329"/>
      <c r="G90" s="384"/>
      <c r="H90" s="385"/>
      <c r="I90" s="329"/>
      <c r="J90" s="329"/>
      <c r="K90" s="329"/>
      <c r="L90" s="329"/>
      <c r="M90" s="299"/>
      <c r="N90" s="300"/>
      <c r="O90" s="329"/>
      <c r="P90" s="329"/>
      <c r="Q90" s="329"/>
      <c r="R90" s="329"/>
      <c r="S90" s="299"/>
      <c r="T90" s="300"/>
      <c r="U90" s="329"/>
      <c r="V90" s="329"/>
      <c r="W90" s="329"/>
      <c r="X90" s="329"/>
      <c r="Y90" s="299"/>
      <c r="Z90" s="300"/>
      <c r="AA90" s="329"/>
      <c r="AB90" s="329"/>
      <c r="AC90" s="329"/>
      <c r="AD90" s="329"/>
      <c r="AE90" s="329"/>
    </row>
    <row r="91" spans="3:31" ht="16.2" customHeight="1">
      <c r="C91" s="329"/>
      <c r="D91" s="329"/>
      <c r="E91" s="329"/>
      <c r="F91" s="329"/>
      <c r="G91" s="384"/>
      <c r="H91" s="385"/>
      <c r="I91" s="329"/>
      <c r="J91" s="329"/>
      <c r="K91" s="329"/>
      <c r="L91" s="329"/>
      <c r="M91" s="299"/>
      <c r="N91" s="300"/>
      <c r="O91" s="329"/>
      <c r="P91" s="329"/>
      <c r="Q91" s="329"/>
      <c r="R91" s="329"/>
      <c r="S91" s="299"/>
      <c r="T91" s="300"/>
      <c r="U91" s="329"/>
      <c r="V91" s="329"/>
      <c r="W91" s="329"/>
      <c r="X91" s="329"/>
      <c r="Y91" s="299"/>
      <c r="Z91" s="300"/>
      <c r="AA91" s="329"/>
      <c r="AB91" s="329"/>
      <c r="AC91" s="329"/>
      <c r="AD91" s="329"/>
      <c r="AE91" s="329"/>
    </row>
    <row r="92" spans="3:31" ht="16.2" customHeight="1">
      <c r="C92" s="329"/>
      <c r="D92" s="329"/>
      <c r="E92" s="329"/>
      <c r="F92" s="329"/>
      <c r="G92" s="384"/>
      <c r="H92" s="385"/>
      <c r="I92" s="329"/>
      <c r="J92" s="329"/>
      <c r="K92" s="329"/>
      <c r="L92" s="329"/>
      <c r="M92" s="299"/>
      <c r="N92" s="300"/>
      <c r="O92" s="329"/>
      <c r="P92" s="329"/>
      <c r="Q92" s="329"/>
      <c r="R92" s="329"/>
      <c r="S92" s="299"/>
      <c r="T92" s="300"/>
      <c r="U92" s="329"/>
      <c r="V92" s="329"/>
      <c r="W92" s="329"/>
      <c r="X92" s="329"/>
      <c r="Y92" s="299"/>
      <c r="Z92" s="300"/>
      <c r="AA92" s="329"/>
      <c r="AB92" s="329"/>
      <c r="AC92" s="329"/>
      <c r="AD92" s="329"/>
      <c r="AE92" s="329"/>
    </row>
    <row r="93" spans="3:31" ht="16.2" customHeight="1">
      <c r="C93" s="329"/>
      <c r="D93" s="329"/>
      <c r="E93" s="329"/>
      <c r="F93" s="329"/>
      <c r="G93" s="384"/>
      <c r="H93" s="385"/>
      <c r="I93" s="329"/>
      <c r="J93" s="329"/>
      <c r="K93" s="329"/>
      <c r="L93" s="329"/>
      <c r="M93" s="299"/>
      <c r="N93" s="300"/>
      <c r="O93" s="329"/>
      <c r="P93" s="329"/>
      <c r="Q93" s="329"/>
      <c r="R93" s="329"/>
      <c r="S93" s="299"/>
      <c r="T93" s="300"/>
      <c r="U93" s="329"/>
      <c r="V93" s="329"/>
      <c r="W93" s="329"/>
      <c r="X93" s="329"/>
      <c r="Y93" s="299"/>
      <c r="Z93" s="300"/>
      <c r="AA93" s="329"/>
      <c r="AB93" s="329"/>
      <c r="AC93" s="329"/>
      <c r="AD93" s="329"/>
      <c r="AE93" s="329"/>
    </row>
    <row r="94" spans="3:31" ht="16.2" customHeight="1">
      <c r="C94" s="329"/>
      <c r="D94" s="329"/>
      <c r="E94" s="329"/>
      <c r="F94" s="329"/>
      <c r="G94" s="384"/>
      <c r="H94" s="385"/>
      <c r="I94" s="329"/>
      <c r="J94" s="329"/>
      <c r="K94" s="329"/>
      <c r="L94" s="329"/>
      <c r="M94" s="299"/>
      <c r="N94" s="300"/>
      <c r="O94" s="329"/>
      <c r="P94" s="329"/>
      <c r="Q94" s="329"/>
      <c r="R94" s="329"/>
      <c r="S94" s="299"/>
      <c r="T94" s="300"/>
      <c r="U94" s="329"/>
      <c r="V94" s="329"/>
      <c r="W94" s="329"/>
      <c r="X94" s="329"/>
      <c r="Y94" s="299"/>
      <c r="Z94" s="300"/>
      <c r="AA94" s="329"/>
      <c r="AB94" s="329"/>
      <c r="AC94" s="329"/>
      <c r="AD94" s="329"/>
      <c r="AE94" s="329"/>
    </row>
    <row r="95" spans="3:31" ht="16.2" customHeight="1">
      <c r="C95" s="329"/>
      <c r="D95" s="329"/>
      <c r="E95" s="329"/>
      <c r="F95" s="329"/>
      <c r="G95" s="384"/>
      <c r="H95" s="385"/>
      <c r="I95" s="329"/>
      <c r="J95" s="329"/>
      <c r="K95" s="329"/>
      <c r="L95" s="329"/>
      <c r="M95" s="299"/>
      <c r="N95" s="300"/>
      <c r="O95" s="329"/>
      <c r="P95" s="329"/>
      <c r="Q95" s="329"/>
      <c r="R95" s="329"/>
      <c r="S95" s="299"/>
      <c r="T95" s="300"/>
      <c r="U95" s="329"/>
      <c r="V95" s="329"/>
      <c r="W95" s="329"/>
      <c r="X95" s="329"/>
      <c r="Y95" s="299"/>
      <c r="Z95" s="300"/>
      <c r="AA95" s="329"/>
      <c r="AB95" s="329"/>
      <c r="AC95" s="329"/>
      <c r="AD95" s="329"/>
      <c r="AE95" s="329"/>
    </row>
    <row r="96" spans="3:31" ht="16.2" customHeight="1">
      <c r="C96" s="329"/>
      <c r="D96" s="329"/>
      <c r="E96" s="329"/>
      <c r="F96" s="329"/>
      <c r="G96" s="384"/>
      <c r="H96" s="385"/>
      <c r="I96" s="329"/>
      <c r="J96" s="329"/>
      <c r="K96" s="329"/>
      <c r="L96" s="329"/>
      <c r="M96" s="299"/>
      <c r="N96" s="300"/>
      <c r="O96" s="329"/>
      <c r="P96" s="329"/>
      <c r="Q96" s="329"/>
      <c r="R96" s="329"/>
      <c r="S96" s="299"/>
      <c r="T96" s="300"/>
      <c r="U96" s="329"/>
      <c r="V96" s="329"/>
      <c r="W96" s="329"/>
      <c r="X96" s="329"/>
      <c r="Y96" s="299"/>
      <c r="Z96" s="300"/>
      <c r="AA96" s="329"/>
      <c r="AB96" s="329"/>
      <c r="AC96" s="329"/>
      <c r="AD96" s="329"/>
      <c r="AE96" s="329"/>
    </row>
    <row r="97" spans="3:31" ht="16.2" customHeight="1">
      <c r="C97" s="329"/>
      <c r="D97" s="329"/>
      <c r="E97" s="329"/>
      <c r="F97" s="329"/>
      <c r="G97" s="384"/>
      <c r="H97" s="385"/>
      <c r="I97" s="329"/>
      <c r="J97" s="329"/>
      <c r="K97" s="329"/>
      <c r="L97" s="329"/>
      <c r="M97" s="299"/>
      <c r="N97" s="300"/>
      <c r="O97" s="329"/>
      <c r="P97" s="329"/>
      <c r="Q97" s="329"/>
      <c r="R97" s="329"/>
      <c r="S97" s="299"/>
      <c r="T97" s="300"/>
      <c r="U97" s="329"/>
      <c r="V97" s="329"/>
      <c r="W97" s="329"/>
      <c r="X97" s="329"/>
      <c r="Y97" s="299"/>
      <c r="Z97" s="300"/>
      <c r="AA97" s="329"/>
      <c r="AB97" s="329"/>
      <c r="AC97" s="329"/>
      <c r="AD97" s="329"/>
      <c r="AE97" s="329"/>
    </row>
    <row r="98" spans="3:31" ht="16.2" customHeight="1">
      <c r="C98" s="329"/>
      <c r="D98" s="329"/>
      <c r="E98" s="329"/>
      <c r="F98" s="329"/>
      <c r="G98" s="384"/>
      <c r="H98" s="385"/>
      <c r="I98" s="329"/>
      <c r="J98" s="329"/>
      <c r="K98" s="329"/>
      <c r="L98" s="329"/>
      <c r="M98" s="299"/>
      <c r="N98" s="300"/>
      <c r="O98" s="329"/>
      <c r="P98" s="329"/>
      <c r="Q98" s="329"/>
      <c r="R98" s="329"/>
      <c r="S98" s="299"/>
      <c r="T98" s="300"/>
      <c r="U98" s="329"/>
      <c r="V98" s="329"/>
      <c r="W98" s="329"/>
      <c r="X98" s="329"/>
      <c r="Y98" s="299"/>
      <c r="Z98" s="300"/>
      <c r="AA98" s="329"/>
      <c r="AB98" s="329"/>
      <c r="AC98" s="329"/>
      <c r="AD98" s="329"/>
      <c r="AE98" s="329"/>
    </row>
    <row r="99" spans="3:31" ht="16.2" customHeight="1">
      <c r="C99" s="329"/>
      <c r="D99" s="329"/>
      <c r="E99" s="329"/>
      <c r="F99" s="329"/>
      <c r="G99" s="384"/>
      <c r="H99" s="385"/>
      <c r="I99" s="329"/>
      <c r="J99" s="329"/>
      <c r="K99" s="329"/>
      <c r="L99" s="329"/>
      <c r="M99" s="299"/>
      <c r="N99" s="300"/>
      <c r="O99" s="329"/>
      <c r="P99" s="329"/>
      <c r="Q99" s="329"/>
      <c r="R99" s="329"/>
      <c r="S99" s="299"/>
      <c r="T99" s="300"/>
      <c r="U99" s="329"/>
      <c r="V99" s="329"/>
      <c r="W99" s="329"/>
      <c r="X99" s="329"/>
      <c r="Y99" s="299"/>
      <c r="Z99" s="300"/>
      <c r="AA99" s="329"/>
      <c r="AB99" s="329"/>
      <c r="AC99" s="329"/>
      <c r="AD99" s="329"/>
      <c r="AE99" s="329"/>
    </row>
    <row r="100" spans="3:31" ht="16.2" customHeight="1">
      <c r="C100" s="329"/>
      <c r="D100" s="329"/>
      <c r="E100" s="329"/>
      <c r="F100" s="329"/>
      <c r="G100" s="384"/>
      <c r="H100" s="385"/>
      <c r="I100" s="329"/>
      <c r="J100" s="329"/>
      <c r="K100" s="329"/>
      <c r="L100" s="329"/>
      <c r="M100" s="299"/>
      <c r="N100" s="300"/>
      <c r="O100" s="329"/>
      <c r="P100" s="329"/>
      <c r="Q100" s="329"/>
      <c r="R100" s="329"/>
      <c r="S100" s="299"/>
      <c r="T100" s="300"/>
      <c r="U100" s="329"/>
      <c r="V100" s="329"/>
      <c r="W100" s="329"/>
      <c r="X100" s="329"/>
      <c r="Y100" s="299"/>
      <c r="Z100" s="300"/>
      <c r="AA100" s="329"/>
      <c r="AB100" s="329"/>
      <c r="AC100" s="329"/>
      <c r="AD100" s="329"/>
      <c r="AE100" s="329"/>
    </row>
    <row r="101" spans="3:31" ht="16.2" customHeight="1">
      <c r="C101" s="329"/>
      <c r="D101" s="329"/>
      <c r="E101" s="329"/>
      <c r="F101" s="329"/>
      <c r="G101" s="384"/>
      <c r="H101" s="385"/>
      <c r="I101" s="329"/>
      <c r="J101" s="329"/>
      <c r="K101" s="329"/>
      <c r="L101" s="329"/>
      <c r="M101" s="299"/>
      <c r="N101" s="300"/>
      <c r="O101" s="329"/>
      <c r="P101" s="329"/>
      <c r="Q101" s="329"/>
      <c r="R101" s="329"/>
      <c r="S101" s="299"/>
      <c r="T101" s="300"/>
      <c r="U101" s="329"/>
      <c r="V101" s="329"/>
      <c r="W101" s="329"/>
      <c r="X101" s="329"/>
      <c r="Y101" s="299"/>
      <c r="Z101" s="300"/>
      <c r="AA101" s="329"/>
      <c r="AB101" s="329"/>
      <c r="AC101" s="329"/>
      <c r="AD101" s="329"/>
      <c r="AE101" s="329"/>
    </row>
    <row r="102" spans="3:31" ht="16.2" customHeight="1">
      <c r="C102" s="329"/>
      <c r="D102" s="329"/>
      <c r="E102" s="329"/>
      <c r="F102" s="329"/>
      <c r="G102" s="384"/>
      <c r="H102" s="385"/>
      <c r="I102" s="329"/>
      <c r="J102" s="329"/>
      <c r="K102" s="329"/>
      <c r="L102" s="329"/>
      <c r="M102" s="299"/>
      <c r="N102" s="300"/>
      <c r="O102" s="329"/>
      <c r="P102" s="329"/>
      <c r="Q102" s="329"/>
      <c r="R102" s="329"/>
      <c r="S102" s="299"/>
      <c r="T102" s="300"/>
      <c r="U102" s="329"/>
      <c r="V102" s="329"/>
      <c r="W102" s="329"/>
      <c r="X102" s="329"/>
      <c r="Y102" s="299"/>
      <c r="Z102" s="300"/>
      <c r="AA102" s="329"/>
      <c r="AB102" s="329"/>
      <c r="AC102" s="329"/>
      <c r="AD102" s="329"/>
      <c r="AE102" s="329"/>
    </row>
    <row r="103" spans="3:31" ht="16.2" customHeight="1">
      <c r="C103" s="329"/>
      <c r="D103" s="329"/>
      <c r="E103" s="329"/>
      <c r="F103" s="329"/>
      <c r="G103" s="384"/>
      <c r="H103" s="385"/>
      <c r="I103" s="329"/>
      <c r="J103" s="329"/>
      <c r="K103" s="329"/>
      <c r="L103" s="329"/>
      <c r="M103" s="299"/>
      <c r="N103" s="300"/>
      <c r="O103" s="329"/>
      <c r="P103" s="329"/>
      <c r="Q103" s="329"/>
      <c r="R103" s="329"/>
      <c r="S103" s="299"/>
      <c r="T103" s="300"/>
      <c r="U103" s="329"/>
      <c r="V103" s="329"/>
      <c r="W103" s="329"/>
      <c r="X103" s="329"/>
      <c r="Y103" s="299"/>
      <c r="Z103" s="300"/>
      <c r="AA103" s="329"/>
      <c r="AB103" s="329"/>
      <c r="AC103" s="329"/>
      <c r="AD103" s="329"/>
      <c r="AE103" s="329"/>
    </row>
    <row r="104" spans="3:31" ht="16.2" customHeight="1">
      <c r="C104" s="329"/>
      <c r="D104" s="329"/>
      <c r="E104" s="329"/>
      <c r="F104" s="329"/>
      <c r="G104" s="384"/>
      <c r="H104" s="385"/>
      <c r="I104" s="329"/>
      <c r="J104" s="329"/>
      <c r="K104" s="329"/>
      <c r="L104" s="329"/>
      <c r="M104" s="299"/>
      <c r="N104" s="300"/>
      <c r="O104" s="329"/>
      <c r="P104" s="329"/>
      <c r="Q104" s="329"/>
      <c r="R104" s="329"/>
      <c r="S104" s="299"/>
      <c r="T104" s="300"/>
      <c r="U104" s="329"/>
      <c r="V104" s="329"/>
      <c r="W104" s="329"/>
      <c r="X104" s="329"/>
      <c r="Y104" s="299"/>
      <c r="Z104" s="300"/>
      <c r="AA104" s="329"/>
      <c r="AB104" s="329"/>
      <c r="AC104" s="329"/>
      <c r="AD104" s="329"/>
      <c r="AE104" s="329"/>
    </row>
    <row r="105" spans="3:31" ht="16.2" customHeight="1">
      <c r="C105" s="329"/>
      <c r="D105" s="329"/>
      <c r="E105" s="329"/>
      <c r="F105" s="329"/>
      <c r="G105" s="384"/>
      <c r="H105" s="385"/>
      <c r="I105" s="329"/>
      <c r="J105" s="329"/>
      <c r="K105" s="329"/>
      <c r="L105" s="329"/>
      <c r="M105" s="299"/>
      <c r="N105" s="300"/>
      <c r="O105" s="329"/>
      <c r="P105" s="329"/>
      <c r="Q105" s="329"/>
      <c r="R105" s="329"/>
      <c r="S105" s="299"/>
      <c r="T105" s="300"/>
      <c r="U105" s="329"/>
      <c r="V105" s="329"/>
      <c r="W105" s="329"/>
      <c r="X105" s="329"/>
      <c r="Y105" s="299"/>
      <c r="Z105" s="300"/>
      <c r="AA105" s="329"/>
      <c r="AB105" s="329"/>
      <c r="AC105" s="329"/>
      <c r="AD105" s="329"/>
      <c r="AE105" s="329"/>
    </row>
    <row r="106" spans="3:31" ht="16.2" customHeight="1">
      <c r="C106" s="329"/>
      <c r="D106" s="329"/>
      <c r="E106" s="329"/>
      <c r="F106" s="329"/>
      <c r="G106" s="384"/>
      <c r="H106" s="385"/>
      <c r="I106" s="329"/>
      <c r="J106" s="329"/>
      <c r="K106" s="329"/>
      <c r="L106" s="329"/>
      <c r="M106" s="299"/>
      <c r="N106" s="300"/>
      <c r="O106" s="329"/>
      <c r="P106" s="329"/>
      <c r="Q106" s="329"/>
      <c r="R106" s="329"/>
      <c r="S106" s="299"/>
      <c r="T106" s="300"/>
      <c r="U106" s="329"/>
      <c r="V106" s="329"/>
      <c r="W106" s="329"/>
      <c r="X106" s="329"/>
      <c r="Y106" s="299"/>
      <c r="Z106" s="300"/>
      <c r="AA106" s="329"/>
      <c r="AB106" s="329"/>
      <c r="AC106" s="329"/>
      <c r="AD106" s="329"/>
      <c r="AE106" s="329"/>
    </row>
    <row r="107" spans="3:31" ht="16.2" customHeight="1">
      <c r="C107" s="329"/>
      <c r="D107" s="329"/>
      <c r="E107" s="329"/>
      <c r="F107" s="329"/>
      <c r="G107" s="384"/>
      <c r="H107" s="385"/>
      <c r="I107" s="329"/>
      <c r="J107" s="329"/>
      <c r="K107" s="329"/>
      <c r="L107" s="329"/>
      <c r="M107" s="299"/>
      <c r="N107" s="300"/>
      <c r="O107" s="329"/>
      <c r="P107" s="329"/>
      <c r="Q107" s="329"/>
      <c r="R107" s="329"/>
      <c r="S107" s="299"/>
      <c r="T107" s="300"/>
      <c r="U107" s="329"/>
      <c r="V107" s="329"/>
      <c r="W107" s="329"/>
      <c r="X107" s="329"/>
      <c r="Y107" s="299"/>
      <c r="Z107" s="300"/>
      <c r="AA107" s="329"/>
      <c r="AB107" s="329"/>
      <c r="AC107" s="329"/>
      <c r="AD107" s="329"/>
      <c r="AE107" s="329"/>
    </row>
    <row r="108" spans="3:31" ht="16.2" customHeight="1">
      <c r="C108" s="329"/>
      <c r="D108" s="329"/>
      <c r="E108" s="329"/>
      <c r="F108" s="329"/>
      <c r="G108" s="384"/>
      <c r="H108" s="385"/>
      <c r="I108" s="329"/>
      <c r="J108" s="329"/>
      <c r="K108" s="329"/>
      <c r="L108" s="329"/>
      <c r="M108" s="299"/>
      <c r="N108" s="300"/>
      <c r="O108" s="329"/>
      <c r="P108" s="329"/>
      <c r="Q108" s="329"/>
      <c r="R108" s="329"/>
      <c r="S108" s="299"/>
      <c r="T108" s="300"/>
      <c r="U108" s="329"/>
      <c r="V108" s="329"/>
      <c r="W108" s="329"/>
      <c r="X108" s="329"/>
      <c r="Y108" s="299"/>
      <c r="Z108" s="300"/>
      <c r="AA108" s="329"/>
      <c r="AB108" s="329"/>
      <c r="AC108" s="329"/>
      <c r="AD108" s="329"/>
      <c r="AE108" s="329"/>
    </row>
    <row r="109" spans="3:31" ht="16.2" customHeight="1">
      <c r="C109" s="329"/>
      <c r="D109" s="329"/>
      <c r="E109" s="329"/>
      <c r="F109" s="329"/>
      <c r="G109" s="384"/>
      <c r="H109" s="385"/>
      <c r="I109" s="329"/>
      <c r="J109" s="329"/>
      <c r="K109" s="329"/>
      <c r="L109" s="329"/>
      <c r="M109" s="299"/>
      <c r="N109" s="300"/>
      <c r="O109" s="329"/>
      <c r="P109" s="329"/>
      <c r="Q109" s="329"/>
      <c r="R109" s="329"/>
      <c r="S109" s="299"/>
      <c r="T109" s="300"/>
      <c r="U109" s="329"/>
      <c r="V109" s="329"/>
      <c r="W109" s="329"/>
      <c r="X109" s="329"/>
      <c r="Y109" s="299"/>
      <c r="Z109" s="300"/>
      <c r="AA109" s="329"/>
      <c r="AB109" s="329"/>
      <c r="AC109" s="329"/>
      <c r="AD109" s="329"/>
      <c r="AE109" s="329"/>
    </row>
    <row r="110" spans="3:31" ht="16.2" customHeight="1">
      <c r="C110" s="329"/>
      <c r="D110" s="329"/>
      <c r="E110" s="329"/>
      <c r="F110" s="329"/>
      <c r="G110" s="384"/>
      <c r="H110" s="385"/>
      <c r="I110" s="329"/>
      <c r="J110" s="329"/>
      <c r="K110" s="329"/>
      <c r="L110" s="329"/>
      <c r="M110" s="299"/>
      <c r="N110" s="300"/>
      <c r="O110" s="329"/>
      <c r="P110" s="329"/>
      <c r="Q110" s="329"/>
      <c r="R110" s="329"/>
      <c r="S110" s="299"/>
      <c r="T110" s="300"/>
      <c r="U110" s="329"/>
      <c r="V110" s="329"/>
      <c r="W110" s="329"/>
      <c r="X110" s="329"/>
      <c r="Y110" s="299"/>
      <c r="Z110" s="300"/>
      <c r="AA110" s="329"/>
      <c r="AB110" s="329"/>
      <c r="AC110" s="329"/>
      <c r="AD110" s="329"/>
      <c r="AE110" s="329"/>
    </row>
    <row r="111" spans="3:31" ht="16.2" customHeight="1">
      <c r="C111" s="329"/>
      <c r="D111" s="329"/>
      <c r="E111" s="329"/>
      <c r="F111" s="329"/>
      <c r="G111" s="384"/>
      <c r="H111" s="385"/>
      <c r="I111" s="329"/>
      <c r="J111" s="329"/>
      <c r="K111" s="329"/>
      <c r="L111" s="329"/>
      <c r="M111" s="299"/>
      <c r="N111" s="300"/>
      <c r="O111" s="329"/>
      <c r="P111" s="329"/>
      <c r="Q111" s="329"/>
      <c r="R111" s="329"/>
      <c r="S111" s="299"/>
      <c r="T111" s="300"/>
      <c r="U111" s="329"/>
      <c r="V111" s="329"/>
      <c r="W111" s="329"/>
      <c r="X111" s="329"/>
      <c r="Y111" s="299"/>
      <c r="Z111" s="300"/>
      <c r="AA111" s="329"/>
      <c r="AB111" s="329"/>
      <c r="AC111" s="329"/>
      <c r="AD111" s="329"/>
      <c r="AE111" s="329"/>
    </row>
    <row r="112" spans="3:31" ht="16.2" customHeight="1">
      <c r="C112" s="329"/>
      <c r="D112" s="329"/>
      <c r="E112" s="329"/>
      <c r="F112" s="329"/>
      <c r="G112" s="384"/>
      <c r="H112" s="385"/>
      <c r="I112" s="329"/>
      <c r="J112" s="329"/>
      <c r="K112" s="329"/>
      <c r="L112" s="329"/>
      <c r="M112" s="299"/>
      <c r="N112" s="300"/>
      <c r="O112" s="329"/>
      <c r="P112" s="329"/>
      <c r="Q112" s="329"/>
      <c r="R112" s="329"/>
      <c r="S112" s="299"/>
      <c r="T112" s="300"/>
      <c r="U112" s="329"/>
      <c r="V112" s="329"/>
      <c r="W112" s="329"/>
      <c r="X112" s="329"/>
      <c r="Y112" s="299"/>
      <c r="Z112" s="300"/>
      <c r="AA112" s="329"/>
      <c r="AB112" s="329"/>
      <c r="AC112" s="329"/>
      <c r="AD112" s="329"/>
      <c r="AE112" s="329"/>
    </row>
    <row r="113" spans="3:31" ht="16.2" customHeight="1">
      <c r="C113" s="329"/>
      <c r="D113" s="329"/>
      <c r="E113" s="329"/>
      <c r="F113" s="329"/>
      <c r="G113" s="384"/>
      <c r="H113" s="385"/>
      <c r="I113" s="329"/>
      <c r="J113" s="329"/>
      <c r="K113" s="329"/>
      <c r="L113" s="329"/>
      <c r="M113" s="299"/>
      <c r="N113" s="300"/>
      <c r="O113" s="329"/>
      <c r="P113" s="329"/>
      <c r="Q113" s="329"/>
      <c r="R113" s="329"/>
      <c r="S113" s="299"/>
      <c r="T113" s="300"/>
      <c r="U113" s="329"/>
      <c r="V113" s="329"/>
      <c r="W113" s="329"/>
      <c r="X113" s="329"/>
      <c r="Y113" s="299"/>
      <c r="Z113" s="300"/>
      <c r="AA113" s="329"/>
      <c r="AB113" s="329"/>
      <c r="AC113" s="329"/>
      <c r="AD113" s="329"/>
      <c r="AE113" s="329"/>
    </row>
    <row r="114" spans="3:31" ht="16.2" customHeight="1">
      <c r="C114" s="329"/>
      <c r="D114" s="329"/>
      <c r="E114" s="329"/>
      <c r="F114" s="329"/>
      <c r="G114" s="384"/>
      <c r="H114" s="385"/>
      <c r="I114" s="329"/>
      <c r="J114" s="329"/>
      <c r="K114" s="329"/>
      <c r="L114" s="329"/>
      <c r="M114" s="299"/>
      <c r="N114" s="300"/>
      <c r="O114" s="329"/>
      <c r="P114" s="329"/>
      <c r="Q114" s="329"/>
      <c r="R114" s="329"/>
      <c r="S114" s="299"/>
      <c r="T114" s="300"/>
      <c r="U114" s="329"/>
      <c r="V114" s="329"/>
      <c r="W114" s="329"/>
      <c r="X114" s="329"/>
      <c r="Y114" s="299"/>
      <c r="Z114" s="300"/>
      <c r="AA114" s="329"/>
      <c r="AB114" s="329"/>
      <c r="AC114" s="329"/>
      <c r="AD114" s="329"/>
      <c r="AE114" s="329"/>
    </row>
    <row r="115" spans="3:31" ht="16.2" customHeight="1">
      <c r="C115" s="329"/>
      <c r="D115" s="329"/>
      <c r="E115" s="329"/>
      <c r="F115" s="329"/>
      <c r="G115" s="384"/>
      <c r="H115" s="385"/>
      <c r="I115" s="329"/>
      <c r="J115" s="329"/>
      <c r="K115" s="329"/>
      <c r="L115" s="329"/>
      <c r="M115" s="299"/>
      <c r="N115" s="300"/>
      <c r="O115" s="329"/>
      <c r="P115" s="329"/>
      <c r="Q115" s="329"/>
      <c r="R115" s="329"/>
      <c r="S115" s="299"/>
      <c r="T115" s="300"/>
      <c r="U115" s="329"/>
      <c r="V115" s="329"/>
      <c r="W115" s="329"/>
      <c r="X115" s="329"/>
      <c r="Y115" s="299"/>
      <c r="Z115" s="300"/>
      <c r="AA115" s="329"/>
      <c r="AB115" s="329"/>
      <c r="AC115" s="329"/>
      <c r="AD115" s="329"/>
      <c r="AE115" s="329"/>
    </row>
    <row r="116" spans="3:31" ht="16.2" customHeight="1">
      <c r="C116" s="329"/>
      <c r="D116" s="329"/>
      <c r="E116" s="329"/>
      <c r="F116" s="329"/>
      <c r="G116" s="384"/>
      <c r="H116" s="385"/>
      <c r="I116" s="329"/>
      <c r="J116" s="329"/>
      <c r="K116" s="329"/>
      <c r="L116" s="329"/>
      <c r="M116" s="299"/>
      <c r="N116" s="300"/>
      <c r="O116" s="329"/>
      <c r="P116" s="329"/>
      <c r="Q116" s="329"/>
      <c r="R116" s="329"/>
      <c r="S116" s="299"/>
      <c r="T116" s="300"/>
      <c r="U116" s="329"/>
      <c r="V116" s="329"/>
      <c r="W116" s="329"/>
      <c r="X116" s="329"/>
      <c r="Y116" s="299"/>
      <c r="Z116" s="300"/>
      <c r="AA116" s="329"/>
      <c r="AB116" s="329"/>
      <c r="AC116" s="329"/>
      <c r="AD116" s="329"/>
      <c r="AE116" s="329"/>
    </row>
    <row r="117" spans="3:31" ht="16.2" customHeight="1">
      <c r="C117" s="329"/>
      <c r="D117" s="329"/>
      <c r="E117" s="329"/>
      <c r="F117" s="329"/>
      <c r="G117" s="384"/>
      <c r="H117" s="385"/>
      <c r="I117" s="329"/>
      <c r="J117" s="329"/>
      <c r="K117" s="329"/>
      <c r="L117" s="329"/>
      <c r="M117" s="299"/>
      <c r="N117" s="300"/>
      <c r="O117" s="329"/>
      <c r="P117" s="329"/>
      <c r="Q117" s="329"/>
      <c r="R117" s="329"/>
      <c r="S117" s="299"/>
      <c r="T117" s="300"/>
      <c r="U117" s="329"/>
      <c r="V117" s="329"/>
      <c r="W117" s="329"/>
      <c r="X117" s="329"/>
      <c r="Y117" s="299"/>
      <c r="Z117" s="300"/>
      <c r="AA117" s="329"/>
      <c r="AB117" s="329"/>
      <c r="AC117" s="329"/>
      <c r="AD117" s="329"/>
      <c r="AE117" s="329"/>
    </row>
    <row r="118" spans="3:31" ht="16.2" customHeight="1">
      <c r="C118" s="329"/>
      <c r="D118" s="329"/>
      <c r="E118" s="329"/>
      <c r="F118" s="329"/>
      <c r="G118" s="384"/>
      <c r="H118" s="385"/>
      <c r="I118" s="329"/>
      <c r="J118" s="329"/>
      <c r="K118" s="329"/>
      <c r="L118" s="329"/>
      <c r="M118" s="299"/>
      <c r="N118" s="300"/>
      <c r="O118" s="329"/>
      <c r="P118" s="329"/>
      <c r="Q118" s="329"/>
      <c r="R118" s="329"/>
      <c r="S118" s="299"/>
      <c r="T118" s="300"/>
      <c r="U118" s="329"/>
      <c r="V118" s="329"/>
      <c r="W118" s="329"/>
      <c r="X118" s="329"/>
      <c r="Y118" s="299"/>
      <c r="Z118" s="300"/>
      <c r="AA118" s="329"/>
      <c r="AB118" s="329"/>
      <c r="AC118" s="329"/>
      <c r="AD118" s="329"/>
      <c r="AE118" s="329"/>
    </row>
    <row r="119" spans="3:31" ht="16.2" customHeight="1">
      <c r="C119" s="329"/>
      <c r="D119" s="329"/>
      <c r="E119" s="329"/>
      <c r="F119" s="329"/>
      <c r="G119" s="384"/>
      <c r="H119" s="385"/>
      <c r="I119" s="329"/>
      <c r="J119" s="329"/>
      <c r="K119" s="329"/>
      <c r="L119" s="329"/>
      <c r="M119" s="299"/>
      <c r="N119" s="300"/>
      <c r="O119" s="329"/>
      <c r="P119" s="329"/>
      <c r="Q119" s="329"/>
      <c r="R119" s="329"/>
      <c r="S119" s="299"/>
      <c r="T119" s="300"/>
      <c r="U119" s="329"/>
      <c r="V119" s="329"/>
      <c r="W119" s="329"/>
      <c r="X119" s="329"/>
      <c r="Y119" s="299"/>
      <c r="Z119" s="300"/>
      <c r="AA119" s="329"/>
      <c r="AB119" s="329"/>
      <c r="AC119" s="329"/>
      <c r="AD119" s="329"/>
      <c r="AE119" s="329"/>
    </row>
    <row r="120" spans="3:31" ht="16.2" customHeight="1">
      <c r="C120" s="329"/>
      <c r="D120" s="329"/>
      <c r="E120" s="329"/>
      <c r="F120" s="329"/>
      <c r="G120" s="384"/>
      <c r="H120" s="385"/>
      <c r="I120" s="329"/>
      <c r="J120" s="329"/>
      <c r="K120" s="329"/>
      <c r="L120" s="329"/>
      <c r="M120" s="299"/>
      <c r="N120" s="300"/>
      <c r="O120" s="329"/>
      <c r="P120" s="329"/>
      <c r="Q120" s="329"/>
      <c r="R120" s="329"/>
      <c r="S120" s="299"/>
      <c r="T120" s="300"/>
      <c r="U120" s="329"/>
      <c r="V120" s="329"/>
      <c r="W120" s="329"/>
      <c r="X120" s="329"/>
      <c r="Y120" s="299"/>
      <c r="Z120" s="300"/>
      <c r="AA120" s="329"/>
      <c r="AB120" s="329"/>
      <c r="AC120" s="329"/>
      <c r="AD120" s="329"/>
      <c r="AE120" s="329"/>
    </row>
    <row r="121" spans="3:31" ht="16.2" customHeight="1">
      <c r="C121" s="329"/>
      <c r="D121" s="329"/>
      <c r="E121" s="329"/>
      <c r="F121" s="329"/>
      <c r="G121" s="384"/>
      <c r="H121" s="385"/>
      <c r="I121" s="329"/>
      <c r="J121" s="329"/>
      <c r="K121" s="329"/>
      <c r="L121" s="329"/>
      <c r="M121" s="299"/>
      <c r="N121" s="300"/>
      <c r="O121" s="329"/>
      <c r="P121" s="329"/>
      <c r="Q121" s="329"/>
      <c r="R121" s="329"/>
      <c r="S121" s="299"/>
      <c r="T121" s="300"/>
      <c r="U121" s="329"/>
      <c r="V121" s="329"/>
      <c r="W121" s="329"/>
      <c r="X121" s="329"/>
      <c r="Y121" s="299"/>
      <c r="Z121" s="300"/>
      <c r="AA121" s="329"/>
      <c r="AB121" s="329"/>
      <c r="AC121" s="329"/>
      <c r="AD121" s="329"/>
      <c r="AE121" s="329"/>
    </row>
    <row r="122" spans="3:31" ht="16.2" customHeight="1">
      <c r="C122" s="329"/>
      <c r="D122" s="329"/>
      <c r="E122" s="329"/>
      <c r="F122" s="329"/>
      <c r="G122" s="384"/>
      <c r="H122" s="385"/>
      <c r="I122" s="329"/>
      <c r="J122" s="329"/>
      <c r="K122" s="329"/>
      <c r="L122" s="329"/>
      <c r="M122" s="299"/>
      <c r="N122" s="300"/>
      <c r="O122" s="329"/>
      <c r="P122" s="329"/>
      <c r="Q122" s="329"/>
      <c r="R122" s="329"/>
      <c r="S122" s="299"/>
      <c r="T122" s="300"/>
      <c r="U122" s="329"/>
      <c r="V122" s="329"/>
      <c r="W122" s="329"/>
      <c r="X122" s="329"/>
      <c r="Y122" s="299"/>
      <c r="Z122" s="300"/>
      <c r="AA122" s="329"/>
      <c r="AB122" s="329"/>
      <c r="AC122" s="329"/>
      <c r="AD122" s="329"/>
      <c r="AE122" s="329"/>
    </row>
    <row r="123" spans="3:31" ht="16.2" customHeight="1">
      <c r="C123" s="329"/>
      <c r="D123" s="329"/>
      <c r="E123" s="329"/>
      <c r="F123" s="329"/>
      <c r="G123" s="384"/>
      <c r="H123" s="385"/>
      <c r="I123" s="329"/>
      <c r="J123" s="329"/>
      <c r="K123" s="329"/>
      <c r="L123" s="329"/>
      <c r="M123" s="299"/>
      <c r="N123" s="300"/>
      <c r="O123" s="329"/>
      <c r="P123" s="329"/>
      <c r="Q123" s="329"/>
      <c r="R123" s="329"/>
      <c r="S123" s="299"/>
      <c r="T123" s="300"/>
      <c r="U123" s="329"/>
      <c r="V123" s="329"/>
      <c r="W123" s="329"/>
      <c r="X123" s="329"/>
      <c r="Y123" s="299"/>
      <c r="Z123" s="300"/>
      <c r="AA123" s="329"/>
      <c r="AB123" s="329"/>
      <c r="AC123" s="329"/>
      <c r="AD123" s="329"/>
      <c r="AE123" s="329"/>
    </row>
    <row r="124" spans="3:31" ht="16.2" customHeight="1">
      <c r="C124" s="329"/>
      <c r="D124" s="329"/>
      <c r="E124" s="329"/>
      <c r="F124" s="329"/>
      <c r="G124" s="384"/>
      <c r="H124" s="385"/>
      <c r="I124" s="329"/>
      <c r="J124" s="329"/>
      <c r="K124" s="329"/>
      <c r="L124" s="329"/>
      <c r="M124" s="299"/>
      <c r="N124" s="300"/>
      <c r="O124" s="329"/>
      <c r="P124" s="329"/>
      <c r="Q124" s="329"/>
      <c r="R124" s="329"/>
      <c r="S124" s="299"/>
      <c r="T124" s="300"/>
      <c r="U124" s="329"/>
      <c r="V124" s="329"/>
      <c r="W124" s="329"/>
      <c r="X124" s="329"/>
      <c r="Y124" s="299"/>
      <c r="Z124" s="300"/>
      <c r="AA124" s="329"/>
      <c r="AB124" s="329"/>
      <c r="AC124" s="329"/>
      <c r="AD124" s="329"/>
      <c r="AE124" s="329"/>
    </row>
    <row r="125" spans="3:31" ht="16.2" customHeight="1">
      <c r="C125" s="329"/>
      <c r="D125" s="329"/>
      <c r="E125" s="329"/>
      <c r="F125" s="329"/>
      <c r="G125" s="384"/>
      <c r="H125" s="385"/>
      <c r="I125" s="329"/>
      <c r="J125" s="329"/>
      <c r="K125" s="329"/>
      <c r="L125" s="329"/>
      <c r="M125" s="299"/>
      <c r="N125" s="300"/>
      <c r="O125" s="329"/>
      <c r="P125" s="329"/>
      <c r="Q125" s="329"/>
      <c r="R125" s="329"/>
      <c r="S125" s="299"/>
      <c r="T125" s="300"/>
      <c r="U125" s="329"/>
      <c r="V125" s="329"/>
      <c r="W125" s="329"/>
      <c r="X125" s="329"/>
      <c r="Y125" s="299"/>
      <c r="Z125" s="300"/>
      <c r="AA125" s="329"/>
      <c r="AB125" s="329"/>
      <c r="AC125" s="329"/>
      <c r="AD125" s="329"/>
      <c r="AE125" s="329"/>
    </row>
    <row r="126" spans="3:31" ht="16.2" customHeight="1">
      <c r="C126" s="329"/>
      <c r="D126" s="329"/>
      <c r="E126" s="329"/>
      <c r="F126" s="329"/>
      <c r="G126" s="384"/>
      <c r="H126" s="385"/>
      <c r="I126" s="329"/>
      <c r="J126" s="329"/>
      <c r="K126" s="329"/>
      <c r="L126" s="329"/>
      <c r="M126" s="299"/>
      <c r="N126" s="300"/>
      <c r="O126" s="329"/>
      <c r="P126" s="329"/>
      <c r="Q126" s="329"/>
      <c r="R126" s="329"/>
      <c r="S126" s="299"/>
      <c r="T126" s="300"/>
      <c r="U126" s="329"/>
      <c r="V126" s="329"/>
      <c r="W126" s="329"/>
      <c r="X126" s="329"/>
      <c r="Y126" s="299"/>
      <c r="Z126" s="300"/>
      <c r="AA126" s="329"/>
      <c r="AB126" s="329"/>
      <c r="AC126" s="329"/>
      <c r="AD126" s="329"/>
      <c r="AE126" s="329"/>
    </row>
    <row r="127" spans="3:31" ht="16.2" customHeight="1">
      <c r="C127" s="329"/>
      <c r="D127" s="329"/>
      <c r="E127" s="329"/>
      <c r="F127" s="329"/>
      <c r="G127" s="384"/>
      <c r="H127" s="385"/>
      <c r="I127" s="329"/>
      <c r="J127" s="329"/>
      <c r="K127" s="329"/>
      <c r="L127" s="329"/>
      <c r="M127" s="299"/>
      <c r="N127" s="300"/>
      <c r="O127" s="329"/>
      <c r="P127" s="329"/>
      <c r="Q127" s="329"/>
      <c r="R127" s="329"/>
      <c r="S127" s="299"/>
      <c r="T127" s="300"/>
      <c r="U127" s="329"/>
      <c r="V127" s="329"/>
      <c r="W127" s="329"/>
      <c r="X127" s="329"/>
      <c r="Y127" s="299"/>
      <c r="Z127" s="300"/>
      <c r="AA127" s="329"/>
      <c r="AB127" s="329"/>
      <c r="AC127" s="329"/>
      <c r="AD127" s="329"/>
      <c r="AE127" s="329"/>
    </row>
    <row r="128" spans="3:31" ht="16.2" customHeight="1">
      <c r="C128" s="329"/>
      <c r="D128" s="329"/>
      <c r="E128" s="329"/>
      <c r="F128" s="329"/>
      <c r="G128" s="384"/>
      <c r="H128" s="385"/>
      <c r="I128" s="329"/>
      <c r="J128" s="329"/>
      <c r="K128" s="329"/>
      <c r="L128" s="329"/>
      <c r="M128" s="299"/>
      <c r="N128" s="300"/>
      <c r="O128" s="329"/>
      <c r="P128" s="329"/>
      <c r="Q128" s="329"/>
      <c r="R128" s="329"/>
      <c r="S128" s="299"/>
      <c r="T128" s="300"/>
      <c r="U128" s="329"/>
      <c r="V128" s="329"/>
      <c r="W128" s="329"/>
      <c r="X128" s="329"/>
      <c r="Y128" s="299"/>
      <c r="Z128" s="300"/>
      <c r="AA128" s="329"/>
      <c r="AB128" s="329"/>
      <c r="AC128" s="329"/>
      <c r="AD128" s="329"/>
      <c r="AE128" s="329"/>
    </row>
    <row r="129" spans="3:31" ht="16.2" customHeight="1">
      <c r="C129" s="329"/>
      <c r="D129" s="329"/>
      <c r="E129" s="329"/>
      <c r="F129" s="329"/>
      <c r="G129" s="384"/>
      <c r="H129" s="385"/>
      <c r="I129" s="329"/>
      <c r="J129" s="329"/>
      <c r="K129" s="329"/>
      <c r="L129" s="329"/>
      <c r="M129" s="299"/>
      <c r="N129" s="300"/>
      <c r="O129" s="329"/>
      <c r="P129" s="329"/>
      <c r="Q129" s="329"/>
      <c r="R129" s="329"/>
      <c r="S129" s="299"/>
      <c r="T129" s="300"/>
      <c r="U129" s="329"/>
      <c r="V129" s="329"/>
      <c r="W129" s="329"/>
      <c r="X129" s="329"/>
      <c r="Y129" s="299"/>
      <c r="Z129" s="300"/>
      <c r="AA129" s="329"/>
      <c r="AB129" s="329"/>
      <c r="AC129" s="329"/>
      <c r="AD129" s="329"/>
      <c r="AE129" s="329"/>
    </row>
    <row r="130" spans="3:31" ht="16.2" customHeight="1">
      <c r="C130" s="329"/>
      <c r="D130" s="329"/>
      <c r="E130" s="329"/>
      <c r="F130" s="329"/>
      <c r="G130" s="384"/>
      <c r="H130" s="385"/>
      <c r="I130" s="329"/>
      <c r="J130" s="329"/>
      <c r="K130" s="329"/>
      <c r="L130" s="329"/>
      <c r="M130" s="299"/>
      <c r="N130" s="300"/>
      <c r="O130" s="329"/>
      <c r="P130" s="329"/>
      <c r="Q130" s="329"/>
      <c r="R130" s="329"/>
      <c r="S130" s="299"/>
      <c r="T130" s="300"/>
      <c r="U130" s="329"/>
      <c r="V130" s="329"/>
      <c r="W130" s="329"/>
      <c r="X130" s="329"/>
      <c r="Y130" s="299"/>
      <c r="Z130" s="300"/>
      <c r="AA130" s="329"/>
      <c r="AB130" s="329"/>
      <c r="AC130" s="329"/>
      <c r="AD130" s="329"/>
      <c r="AE130" s="329"/>
    </row>
    <row r="131" spans="3:31" ht="16.2" customHeight="1">
      <c r="C131" s="329"/>
      <c r="D131" s="329"/>
      <c r="E131" s="329"/>
      <c r="F131" s="329"/>
      <c r="G131" s="384"/>
      <c r="H131" s="385"/>
      <c r="I131" s="329"/>
      <c r="J131" s="329"/>
      <c r="K131" s="329"/>
      <c r="L131" s="329"/>
      <c r="M131" s="299"/>
      <c r="N131" s="300"/>
      <c r="O131" s="329"/>
      <c r="P131" s="329"/>
      <c r="Q131" s="329"/>
      <c r="R131" s="329"/>
      <c r="S131" s="299"/>
      <c r="T131" s="300"/>
      <c r="U131" s="329"/>
      <c r="V131" s="329"/>
      <c r="W131" s="329"/>
      <c r="X131" s="329"/>
      <c r="Y131" s="299"/>
      <c r="Z131" s="300"/>
      <c r="AA131" s="329"/>
      <c r="AB131" s="329"/>
      <c r="AC131" s="329"/>
      <c r="AD131" s="329"/>
      <c r="AE131" s="329"/>
    </row>
    <row r="132" spans="3:31" ht="16.2" customHeight="1">
      <c r="C132" s="329"/>
      <c r="D132" s="329"/>
      <c r="E132" s="329"/>
      <c r="F132" s="329"/>
      <c r="G132" s="384"/>
      <c r="H132" s="385"/>
      <c r="I132" s="329"/>
      <c r="J132" s="329"/>
      <c r="K132" s="329"/>
      <c r="L132" s="329"/>
      <c r="M132" s="299"/>
      <c r="N132" s="300"/>
      <c r="O132" s="329"/>
      <c r="P132" s="329"/>
      <c r="Q132" s="329"/>
      <c r="R132" s="329"/>
      <c r="S132" s="299"/>
      <c r="T132" s="300"/>
      <c r="U132" s="329"/>
      <c r="V132" s="329"/>
      <c r="W132" s="329"/>
      <c r="X132" s="329"/>
      <c r="Y132" s="299"/>
      <c r="Z132" s="300"/>
      <c r="AA132" s="329"/>
      <c r="AB132" s="329"/>
      <c r="AC132" s="329"/>
      <c r="AD132" s="329"/>
      <c r="AE132" s="329"/>
    </row>
    <row r="133" spans="3:31" ht="16.2" customHeight="1">
      <c r="C133" s="329"/>
      <c r="D133" s="329"/>
      <c r="E133" s="329"/>
      <c r="F133" s="329"/>
      <c r="G133" s="384"/>
      <c r="H133" s="385"/>
      <c r="I133" s="329"/>
      <c r="J133" s="329"/>
      <c r="K133" s="329"/>
      <c r="L133" s="329"/>
      <c r="M133" s="299"/>
      <c r="N133" s="300"/>
      <c r="O133" s="329"/>
      <c r="P133" s="329"/>
      <c r="Q133" s="329"/>
      <c r="R133" s="329"/>
      <c r="S133" s="299"/>
      <c r="T133" s="300"/>
      <c r="U133" s="329"/>
      <c r="V133" s="329"/>
      <c r="W133" s="329"/>
      <c r="X133" s="329"/>
      <c r="Y133" s="299"/>
      <c r="Z133" s="300"/>
      <c r="AA133" s="329"/>
      <c r="AB133" s="329"/>
      <c r="AC133" s="329"/>
      <c r="AD133" s="329"/>
      <c r="AE133" s="329"/>
    </row>
    <row r="134" spans="3:31" ht="16.2" customHeight="1">
      <c r="C134" s="329"/>
      <c r="D134" s="329"/>
      <c r="E134" s="329"/>
      <c r="F134" s="329"/>
      <c r="G134" s="384"/>
      <c r="H134" s="385"/>
      <c r="I134" s="329"/>
      <c r="J134" s="329"/>
      <c r="K134" s="329"/>
      <c r="L134" s="329"/>
      <c r="M134" s="299"/>
      <c r="N134" s="300"/>
      <c r="O134" s="329"/>
      <c r="P134" s="329"/>
      <c r="Q134" s="329"/>
      <c r="R134" s="329"/>
      <c r="S134" s="299"/>
      <c r="T134" s="300"/>
      <c r="U134" s="329"/>
      <c r="V134" s="329"/>
      <c r="W134" s="329"/>
      <c r="X134" s="329"/>
      <c r="Y134" s="299"/>
      <c r="Z134" s="300"/>
      <c r="AA134" s="329"/>
      <c r="AB134" s="329"/>
      <c r="AC134" s="329"/>
      <c r="AD134" s="329"/>
      <c r="AE134" s="329"/>
    </row>
    <row r="135" spans="3:31" ht="16.2" customHeight="1">
      <c r="C135" s="329"/>
      <c r="D135" s="329"/>
      <c r="E135" s="329"/>
      <c r="F135" s="329"/>
      <c r="G135" s="384"/>
      <c r="H135" s="385"/>
      <c r="I135" s="329"/>
      <c r="J135" s="329"/>
      <c r="K135" s="329"/>
      <c r="L135" s="329"/>
      <c r="M135" s="299"/>
      <c r="N135" s="300"/>
      <c r="O135" s="329"/>
      <c r="P135" s="329"/>
      <c r="Q135" s="329"/>
      <c r="R135" s="329"/>
      <c r="S135" s="299"/>
      <c r="T135" s="300"/>
      <c r="U135" s="329"/>
      <c r="V135" s="329"/>
      <c r="W135" s="329"/>
      <c r="X135" s="329"/>
      <c r="Y135" s="299"/>
      <c r="Z135" s="300"/>
      <c r="AA135" s="329"/>
      <c r="AB135" s="329"/>
      <c r="AC135" s="329"/>
      <c r="AD135" s="329"/>
      <c r="AE135" s="329"/>
    </row>
    <row r="136" spans="3:31" ht="16.2" customHeight="1">
      <c r="C136" s="329"/>
      <c r="D136" s="329"/>
      <c r="E136" s="329"/>
      <c r="F136" s="329"/>
      <c r="G136" s="384"/>
      <c r="H136" s="385"/>
      <c r="I136" s="329"/>
      <c r="J136" s="329"/>
      <c r="K136" s="329"/>
      <c r="L136" s="329"/>
      <c r="M136" s="299"/>
      <c r="N136" s="300"/>
      <c r="O136" s="329"/>
      <c r="P136" s="329"/>
      <c r="Q136" s="329"/>
      <c r="R136" s="329"/>
      <c r="S136" s="299"/>
      <c r="T136" s="300"/>
      <c r="U136" s="329"/>
      <c r="V136" s="329"/>
      <c r="W136" s="329"/>
      <c r="X136" s="329"/>
      <c r="Y136" s="299"/>
      <c r="Z136" s="300"/>
      <c r="AA136" s="329"/>
      <c r="AB136" s="329"/>
      <c r="AC136" s="329"/>
      <c r="AD136" s="329"/>
      <c r="AE136" s="329"/>
    </row>
    <row r="137" spans="3:31" ht="16.2" customHeight="1">
      <c r="C137" s="329"/>
      <c r="D137" s="329"/>
      <c r="E137" s="329"/>
      <c r="F137" s="329"/>
      <c r="G137" s="384"/>
      <c r="H137" s="385"/>
      <c r="I137" s="329"/>
      <c r="J137" s="329"/>
      <c r="K137" s="329"/>
      <c r="L137" s="329"/>
      <c r="M137" s="299"/>
      <c r="N137" s="300"/>
      <c r="O137" s="329"/>
      <c r="P137" s="329"/>
      <c r="Q137" s="329"/>
      <c r="R137" s="329"/>
      <c r="S137" s="299"/>
      <c r="T137" s="300"/>
      <c r="U137" s="329"/>
      <c r="V137" s="329"/>
      <c r="W137" s="329"/>
      <c r="X137" s="329"/>
      <c r="Y137" s="299"/>
      <c r="Z137" s="300"/>
      <c r="AA137" s="329"/>
      <c r="AB137" s="329"/>
      <c r="AC137" s="329"/>
      <c r="AD137" s="329"/>
      <c r="AE137" s="329"/>
    </row>
    <row r="138" spans="3:31" ht="16.2" customHeight="1">
      <c r="C138" s="329"/>
      <c r="D138" s="329"/>
      <c r="E138" s="329"/>
      <c r="F138" s="329"/>
      <c r="G138" s="384"/>
      <c r="H138" s="385"/>
      <c r="I138" s="329"/>
      <c r="J138" s="329"/>
      <c r="K138" s="329"/>
      <c r="L138" s="329"/>
      <c r="M138" s="299"/>
      <c r="N138" s="300"/>
      <c r="O138" s="329"/>
      <c r="P138" s="329"/>
      <c r="Q138" s="329"/>
      <c r="R138" s="329"/>
      <c r="S138" s="299"/>
      <c r="T138" s="300"/>
      <c r="U138" s="329"/>
      <c r="V138" s="329"/>
      <c r="W138" s="329"/>
      <c r="X138" s="329"/>
      <c r="Y138" s="299"/>
      <c r="Z138" s="300"/>
      <c r="AA138" s="329"/>
      <c r="AB138" s="329"/>
      <c r="AC138" s="329"/>
      <c r="AD138" s="329"/>
      <c r="AE138" s="329"/>
    </row>
    <row r="139" spans="3:31" ht="16.2" customHeight="1">
      <c r="C139" s="329"/>
      <c r="D139" s="329"/>
      <c r="E139" s="329"/>
      <c r="F139" s="329"/>
      <c r="G139" s="384"/>
      <c r="H139" s="385"/>
      <c r="I139" s="329"/>
      <c r="J139" s="329"/>
      <c r="K139" s="329"/>
      <c r="L139" s="329"/>
      <c r="M139" s="299"/>
      <c r="N139" s="300"/>
      <c r="O139" s="329"/>
      <c r="P139" s="329"/>
      <c r="Q139" s="329"/>
      <c r="R139" s="329"/>
      <c r="S139" s="299"/>
      <c r="T139" s="300"/>
      <c r="U139" s="329"/>
      <c r="V139" s="329"/>
      <c r="W139" s="329"/>
      <c r="X139" s="329"/>
      <c r="Y139" s="299"/>
      <c r="Z139" s="300"/>
      <c r="AA139" s="329"/>
      <c r="AB139" s="329"/>
      <c r="AC139" s="329"/>
      <c r="AD139" s="329"/>
      <c r="AE139" s="329"/>
    </row>
    <row r="140" spans="3:31" ht="16.2" customHeight="1">
      <c r="C140" s="329"/>
      <c r="D140" s="329"/>
      <c r="E140" s="329"/>
      <c r="F140" s="329"/>
      <c r="G140" s="384"/>
      <c r="H140" s="385"/>
      <c r="I140" s="329"/>
      <c r="J140" s="329"/>
      <c r="K140" s="329"/>
      <c r="L140" s="329"/>
      <c r="M140" s="299"/>
      <c r="N140" s="300"/>
      <c r="O140" s="329"/>
      <c r="P140" s="329"/>
      <c r="Q140" s="329"/>
      <c r="R140" s="329"/>
      <c r="S140" s="299"/>
      <c r="T140" s="300"/>
      <c r="U140" s="329"/>
      <c r="V140" s="329"/>
      <c r="W140" s="329"/>
      <c r="X140" s="329"/>
      <c r="Y140" s="299"/>
      <c r="Z140" s="300"/>
      <c r="AA140" s="329"/>
      <c r="AB140" s="329"/>
      <c r="AC140" s="329"/>
      <c r="AD140" s="329"/>
      <c r="AE140" s="329"/>
    </row>
    <row r="141" spans="3:31" ht="16.2" customHeight="1">
      <c r="C141" s="329"/>
      <c r="D141" s="329"/>
      <c r="E141" s="329"/>
      <c r="F141" s="329"/>
      <c r="G141" s="384"/>
      <c r="H141" s="385"/>
      <c r="I141" s="329"/>
      <c r="J141" s="329"/>
      <c r="K141" s="329"/>
      <c r="L141" s="329"/>
      <c r="M141" s="299"/>
      <c r="N141" s="300"/>
      <c r="O141" s="329"/>
      <c r="P141" s="329"/>
      <c r="Q141" s="329"/>
      <c r="R141" s="329"/>
      <c r="S141" s="299"/>
      <c r="T141" s="300"/>
      <c r="U141" s="329"/>
      <c r="V141" s="329"/>
      <c r="W141" s="329"/>
      <c r="X141" s="329"/>
      <c r="Y141" s="299"/>
      <c r="Z141" s="300"/>
      <c r="AA141" s="329"/>
      <c r="AB141" s="329"/>
      <c r="AC141" s="329"/>
      <c r="AD141" s="329"/>
      <c r="AE141" s="329"/>
    </row>
    <row r="142" spans="3:31" ht="16.2" customHeight="1">
      <c r="C142" s="329"/>
      <c r="D142" s="329"/>
      <c r="E142" s="329"/>
      <c r="F142" s="329"/>
      <c r="G142" s="384"/>
      <c r="H142" s="385"/>
      <c r="I142" s="329"/>
      <c r="J142" s="329"/>
      <c r="K142" s="329"/>
      <c r="L142" s="329"/>
      <c r="M142" s="299"/>
      <c r="N142" s="300"/>
      <c r="O142" s="329"/>
      <c r="P142" s="329"/>
      <c r="Q142" s="329"/>
      <c r="R142" s="329"/>
      <c r="S142" s="299"/>
      <c r="T142" s="300"/>
      <c r="U142" s="329"/>
      <c r="V142" s="329"/>
      <c r="W142" s="329"/>
      <c r="X142" s="329"/>
      <c r="Y142" s="299"/>
      <c r="Z142" s="300"/>
      <c r="AA142" s="329"/>
      <c r="AB142" s="329"/>
      <c r="AC142" s="329"/>
      <c r="AD142" s="329"/>
      <c r="AE142" s="329"/>
    </row>
    <row r="143" spans="3:31" ht="16.2" customHeight="1">
      <c r="C143" s="329"/>
      <c r="D143" s="329"/>
      <c r="E143" s="329"/>
      <c r="F143" s="329"/>
      <c r="G143" s="384"/>
      <c r="H143" s="385"/>
      <c r="I143" s="329"/>
      <c r="J143" s="329"/>
      <c r="K143" s="329"/>
      <c r="L143" s="329"/>
      <c r="M143" s="299"/>
      <c r="N143" s="300"/>
      <c r="O143" s="329"/>
      <c r="P143" s="329"/>
      <c r="Q143" s="329"/>
      <c r="R143" s="329"/>
      <c r="S143" s="299"/>
      <c r="T143" s="300"/>
      <c r="U143" s="329"/>
      <c r="V143" s="329"/>
      <c r="W143" s="329"/>
      <c r="X143" s="329"/>
      <c r="Y143" s="299"/>
      <c r="Z143" s="300"/>
      <c r="AA143" s="329"/>
      <c r="AB143" s="329"/>
      <c r="AC143" s="329"/>
      <c r="AD143" s="329"/>
      <c r="AE143" s="329"/>
    </row>
    <row r="144" spans="3:31" ht="16.2" customHeight="1">
      <c r="C144" s="329"/>
      <c r="D144" s="329"/>
      <c r="E144" s="329"/>
      <c r="F144" s="329"/>
      <c r="G144" s="384"/>
      <c r="H144" s="385"/>
      <c r="I144" s="329"/>
      <c r="J144" s="329"/>
      <c r="K144" s="329"/>
      <c r="L144" s="329"/>
      <c r="M144" s="299"/>
      <c r="N144" s="300"/>
      <c r="O144" s="329"/>
      <c r="P144" s="329"/>
      <c r="Q144" s="329"/>
      <c r="R144" s="329"/>
      <c r="S144" s="299"/>
      <c r="T144" s="300"/>
      <c r="U144" s="329"/>
      <c r="V144" s="329"/>
      <c r="W144" s="329"/>
      <c r="X144" s="329"/>
      <c r="Y144" s="299"/>
      <c r="Z144" s="300"/>
      <c r="AA144" s="329"/>
      <c r="AB144" s="329"/>
      <c r="AC144" s="329"/>
      <c r="AD144" s="329"/>
      <c r="AE144" s="329"/>
    </row>
    <row r="145" spans="3:31" ht="16.2" customHeight="1">
      <c r="C145" s="329"/>
      <c r="D145" s="329"/>
      <c r="E145" s="329"/>
      <c r="F145" s="329"/>
      <c r="G145" s="384"/>
      <c r="H145" s="385"/>
      <c r="I145" s="329"/>
      <c r="J145" s="329"/>
      <c r="K145" s="329"/>
      <c r="L145" s="329"/>
      <c r="M145" s="299"/>
      <c r="N145" s="300"/>
      <c r="O145" s="329"/>
      <c r="P145" s="329"/>
      <c r="Q145" s="329"/>
      <c r="R145" s="329"/>
      <c r="S145" s="299"/>
      <c r="T145" s="300"/>
      <c r="U145" s="329"/>
      <c r="V145" s="329"/>
      <c r="W145" s="329"/>
      <c r="X145" s="329"/>
      <c r="Y145" s="299"/>
      <c r="Z145" s="300"/>
      <c r="AA145" s="329"/>
      <c r="AB145" s="329"/>
      <c r="AC145" s="329"/>
      <c r="AD145" s="329"/>
      <c r="AE145" s="329"/>
    </row>
    <row r="146" spans="3:31" ht="16.2" customHeight="1">
      <c r="C146" s="329"/>
      <c r="D146" s="329"/>
      <c r="E146" s="329"/>
      <c r="F146" s="329"/>
      <c r="G146" s="384"/>
      <c r="H146" s="385"/>
      <c r="I146" s="329"/>
      <c r="J146" s="329"/>
      <c r="K146" s="329"/>
      <c r="L146" s="329"/>
      <c r="M146" s="299"/>
      <c r="N146" s="300"/>
      <c r="O146" s="329"/>
      <c r="P146" s="329"/>
      <c r="Q146" s="329"/>
      <c r="R146" s="329"/>
      <c r="S146" s="299"/>
      <c r="T146" s="300"/>
      <c r="U146" s="329"/>
      <c r="V146" s="329"/>
      <c r="W146" s="329"/>
      <c r="X146" s="329"/>
      <c r="Y146" s="299"/>
      <c r="Z146" s="300"/>
      <c r="AA146" s="329"/>
      <c r="AB146" s="329"/>
      <c r="AC146" s="329"/>
      <c r="AD146" s="329"/>
      <c r="AE146" s="329"/>
    </row>
    <row r="147" spans="3:31" ht="16.2" customHeight="1">
      <c r="C147" s="329"/>
      <c r="D147" s="329"/>
      <c r="E147" s="329"/>
      <c r="F147" s="329"/>
      <c r="G147" s="384"/>
      <c r="H147" s="385"/>
      <c r="I147" s="329"/>
      <c r="J147" s="329"/>
      <c r="K147" s="329"/>
      <c r="L147" s="329"/>
      <c r="M147" s="299"/>
      <c r="N147" s="300"/>
      <c r="O147" s="329"/>
      <c r="P147" s="329"/>
      <c r="Q147" s="329"/>
      <c r="R147" s="329"/>
      <c r="S147" s="299"/>
      <c r="T147" s="300"/>
      <c r="U147" s="329"/>
      <c r="V147" s="329"/>
      <c r="W147" s="329"/>
      <c r="X147" s="329"/>
      <c r="Y147" s="299"/>
      <c r="Z147" s="300"/>
      <c r="AA147" s="329"/>
      <c r="AB147" s="329"/>
      <c r="AC147" s="329"/>
      <c r="AD147" s="329"/>
      <c r="AE147" s="329"/>
    </row>
    <row r="148" spans="3:31" ht="16.2" customHeight="1">
      <c r="C148" s="329"/>
      <c r="D148" s="329"/>
      <c r="E148" s="329"/>
      <c r="F148" s="329"/>
      <c r="G148" s="384"/>
      <c r="H148" s="385"/>
      <c r="I148" s="329"/>
      <c r="J148" s="329"/>
      <c r="K148" s="329"/>
      <c r="L148" s="329"/>
      <c r="M148" s="299"/>
      <c r="N148" s="300"/>
      <c r="O148" s="329"/>
      <c r="P148" s="329"/>
      <c r="Q148" s="329"/>
      <c r="R148" s="329"/>
      <c r="S148" s="299"/>
      <c r="T148" s="300"/>
      <c r="U148" s="329"/>
      <c r="V148" s="329"/>
      <c r="W148" s="329"/>
      <c r="X148" s="329"/>
      <c r="Y148" s="299"/>
      <c r="Z148" s="300"/>
      <c r="AA148" s="329"/>
      <c r="AB148" s="329"/>
      <c r="AC148" s="329"/>
      <c r="AD148" s="329"/>
      <c r="AE148" s="329"/>
    </row>
    <row r="149" spans="3:31" ht="16.2" customHeight="1">
      <c r="C149" s="329"/>
      <c r="D149" s="329"/>
      <c r="E149" s="329"/>
      <c r="F149" s="329"/>
      <c r="G149" s="384"/>
      <c r="H149" s="385"/>
      <c r="I149" s="329"/>
      <c r="J149" s="329"/>
      <c r="K149" s="329"/>
      <c r="L149" s="329"/>
      <c r="M149" s="299"/>
      <c r="N149" s="300"/>
      <c r="O149" s="329"/>
      <c r="P149" s="329"/>
      <c r="Q149" s="329"/>
      <c r="R149" s="329"/>
      <c r="S149" s="299"/>
      <c r="T149" s="300"/>
      <c r="U149" s="329"/>
      <c r="V149" s="329"/>
      <c r="W149" s="329"/>
      <c r="X149" s="329"/>
      <c r="Y149" s="299"/>
      <c r="Z149" s="300"/>
      <c r="AA149" s="329"/>
      <c r="AB149" s="329"/>
      <c r="AC149" s="329"/>
      <c r="AD149" s="329"/>
      <c r="AE149" s="329"/>
    </row>
    <row r="150" spans="3:31" ht="16.2" customHeight="1">
      <c r="C150" s="329"/>
      <c r="D150" s="329"/>
      <c r="E150" s="329"/>
      <c r="F150" s="329"/>
      <c r="G150" s="384"/>
      <c r="H150" s="385"/>
      <c r="I150" s="329"/>
      <c r="J150" s="329"/>
      <c r="K150" s="329"/>
      <c r="L150" s="329"/>
      <c r="M150" s="299"/>
      <c r="N150" s="300"/>
      <c r="O150" s="329"/>
      <c r="P150" s="329"/>
      <c r="Q150" s="329"/>
      <c r="R150" s="329"/>
      <c r="S150" s="299"/>
      <c r="T150" s="300"/>
      <c r="U150" s="329"/>
      <c r="V150" s="329"/>
      <c r="W150" s="329"/>
      <c r="X150" s="329"/>
      <c r="Y150" s="299"/>
      <c r="Z150" s="300"/>
      <c r="AA150" s="329"/>
      <c r="AB150" s="329"/>
      <c r="AC150" s="329"/>
      <c r="AD150" s="329"/>
      <c r="AE150" s="329"/>
    </row>
    <row r="151" spans="3:31" ht="16.2" customHeight="1">
      <c r="C151" s="329"/>
      <c r="D151" s="329"/>
      <c r="E151" s="329"/>
      <c r="F151" s="329"/>
      <c r="G151" s="384"/>
      <c r="H151" s="385"/>
      <c r="I151" s="329"/>
      <c r="J151" s="329"/>
      <c r="K151" s="329"/>
      <c r="L151" s="329"/>
      <c r="M151" s="299"/>
      <c r="N151" s="300"/>
      <c r="O151" s="329"/>
      <c r="P151" s="329"/>
      <c r="Q151" s="329"/>
      <c r="R151" s="329"/>
      <c r="S151" s="299"/>
      <c r="T151" s="300"/>
      <c r="U151" s="329"/>
      <c r="V151" s="329"/>
      <c r="W151" s="329"/>
      <c r="X151" s="329"/>
      <c r="Y151" s="299"/>
      <c r="Z151" s="300"/>
      <c r="AA151" s="329"/>
      <c r="AB151" s="329"/>
      <c r="AC151" s="329"/>
      <c r="AD151" s="329"/>
      <c r="AE151" s="329"/>
    </row>
    <row r="152" spans="3:31" ht="16.2" customHeight="1">
      <c r="C152" s="329"/>
      <c r="D152" s="329"/>
      <c r="E152" s="329"/>
      <c r="F152" s="329"/>
      <c r="G152" s="384"/>
      <c r="H152" s="385"/>
      <c r="I152" s="329"/>
      <c r="J152" s="329"/>
      <c r="K152" s="329"/>
      <c r="L152" s="329"/>
      <c r="M152" s="299"/>
      <c r="N152" s="300"/>
      <c r="O152" s="329"/>
      <c r="P152" s="329"/>
      <c r="Q152" s="329"/>
      <c r="R152" s="329"/>
      <c r="S152" s="299"/>
      <c r="T152" s="300"/>
      <c r="U152" s="329"/>
      <c r="V152" s="329"/>
      <c r="W152" s="329"/>
      <c r="X152" s="329"/>
      <c r="Y152" s="299"/>
      <c r="Z152" s="300"/>
      <c r="AA152" s="329"/>
      <c r="AB152" s="329"/>
      <c r="AC152" s="329"/>
      <c r="AD152" s="329"/>
      <c r="AE152" s="329"/>
    </row>
    <row r="153" spans="3:31" ht="16.2" customHeight="1">
      <c r="C153" s="329"/>
      <c r="D153" s="329"/>
      <c r="E153" s="329"/>
      <c r="F153" s="329"/>
      <c r="G153" s="384"/>
      <c r="H153" s="385"/>
      <c r="I153" s="329"/>
      <c r="J153" s="329"/>
      <c r="K153" s="329"/>
      <c r="L153" s="329"/>
      <c r="M153" s="299"/>
      <c r="N153" s="300"/>
      <c r="O153" s="329"/>
      <c r="P153" s="329"/>
      <c r="Q153" s="329"/>
      <c r="R153" s="329"/>
      <c r="S153" s="299"/>
      <c r="T153" s="300"/>
      <c r="U153" s="329"/>
      <c r="V153" s="329"/>
      <c r="W153" s="329"/>
      <c r="X153" s="329"/>
      <c r="Y153" s="299"/>
      <c r="Z153" s="300"/>
      <c r="AA153" s="329"/>
      <c r="AB153" s="329"/>
      <c r="AC153" s="329"/>
      <c r="AD153" s="329"/>
      <c r="AE153" s="329"/>
    </row>
    <row r="154" spans="3:31" ht="16.2" customHeight="1">
      <c r="C154" s="329"/>
      <c r="D154" s="329"/>
      <c r="E154" s="329"/>
      <c r="F154" s="329"/>
      <c r="G154" s="384"/>
      <c r="H154" s="385"/>
      <c r="I154" s="329"/>
      <c r="J154" s="329"/>
      <c r="K154" s="329"/>
      <c r="L154" s="329"/>
      <c r="M154" s="299"/>
      <c r="N154" s="300"/>
      <c r="O154" s="329"/>
      <c r="P154" s="329"/>
      <c r="Q154" s="329"/>
      <c r="R154" s="329"/>
      <c r="S154" s="299"/>
      <c r="T154" s="300"/>
      <c r="U154" s="329"/>
      <c r="V154" s="329"/>
      <c r="W154" s="329"/>
      <c r="X154" s="329"/>
      <c r="Y154" s="299"/>
      <c r="Z154" s="300"/>
      <c r="AA154" s="329"/>
      <c r="AB154" s="329"/>
      <c r="AC154" s="329"/>
      <c r="AD154" s="329"/>
      <c r="AE154" s="329"/>
    </row>
    <row r="155" spans="3:31" ht="16.2" customHeight="1">
      <c r="C155" s="329"/>
      <c r="D155" s="329"/>
      <c r="E155" s="329"/>
      <c r="F155" s="329"/>
      <c r="G155" s="384"/>
      <c r="H155" s="385"/>
      <c r="I155" s="329"/>
      <c r="J155" s="329"/>
      <c r="K155" s="329"/>
      <c r="L155" s="329"/>
      <c r="M155" s="299"/>
      <c r="N155" s="300"/>
      <c r="O155" s="329"/>
      <c r="P155" s="329"/>
      <c r="Q155" s="329"/>
      <c r="R155" s="329"/>
      <c r="S155" s="299"/>
      <c r="T155" s="300"/>
      <c r="U155" s="329"/>
      <c r="V155" s="329"/>
      <c r="W155" s="329"/>
      <c r="X155" s="329"/>
      <c r="Y155" s="299"/>
      <c r="Z155" s="300"/>
      <c r="AA155" s="329"/>
      <c r="AB155" s="329"/>
      <c r="AC155" s="329"/>
      <c r="AD155" s="329"/>
      <c r="AE155" s="329"/>
    </row>
    <row r="156" spans="3:31" ht="16.2" customHeight="1">
      <c r="C156" s="329"/>
      <c r="D156" s="329"/>
      <c r="E156" s="329"/>
      <c r="F156" s="329"/>
      <c r="G156" s="384"/>
      <c r="H156" s="385"/>
      <c r="I156" s="329"/>
      <c r="J156" s="329"/>
      <c r="K156" s="329"/>
      <c r="L156" s="329"/>
      <c r="M156" s="299"/>
      <c r="N156" s="300"/>
      <c r="O156" s="329"/>
      <c r="P156" s="329"/>
      <c r="Q156" s="329"/>
      <c r="R156" s="329"/>
      <c r="S156" s="299"/>
      <c r="T156" s="300"/>
      <c r="U156" s="329"/>
      <c r="V156" s="329"/>
      <c r="W156" s="329"/>
      <c r="X156" s="329"/>
      <c r="Y156" s="299"/>
      <c r="Z156" s="300"/>
      <c r="AA156" s="329"/>
      <c r="AB156" s="329"/>
      <c r="AC156" s="329"/>
      <c r="AD156" s="329"/>
      <c r="AE156" s="329"/>
    </row>
    <row r="157" spans="3:31" ht="16.2" customHeight="1">
      <c r="C157" s="329"/>
      <c r="D157" s="329"/>
      <c r="E157" s="329"/>
      <c r="F157" s="329"/>
      <c r="G157" s="384"/>
      <c r="H157" s="385"/>
      <c r="I157" s="329"/>
      <c r="J157" s="329"/>
      <c r="K157" s="329"/>
      <c r="L157" s="329"/>
      <c r="M157" s="299"/>
      <c r="N157" s="300"/>
      <c r="O157" s="329"/>
      <c r="P157" s="329"/>
      <c r="Q157" s="329"/>
      <c r="R157" s="329"/>
      <c r="S157" s="299"/>
      <c r="T157" s="300"/>
      <c r="U157" s="329"/>
      <c r="V157" s="329"/>
      <c r="W157" s="329"/>
      <c r="X157" s="329"/>
      <c r="Y157" s="299"/>
      <c r="Z157" s="300"/>
      <c r="AA157" s="329"/>
      <c r="AB157" s="329"/>
      <c r="AC157" s="329"/>
      <c r="AD157" s="329"/>
      <c r="AE157" s="329"/>
    </row>
    <row r="158" spans="3:31" ht="16.2" customHeight="1">
      <c r="C158" s="329"/>
      <c r="D158" s="329"/>
      <c r="E158" s="329"/>
      <c r="F158" s="329"/>
      <c r="G158" s="384"/>
      <c r="H158" s="385"/>
      <c r="I158" s="329"/>
      <c r="J158" s="329"/>
      <c r="K158" s="329"/>
      <c r="L158" s="329"/>
      <c r="M158" s="299"/>
      <c r="N158" s="300"/>
      <c r="O158" s="329"/>
      <c r="P158" s="329"/>
      <c r="Q158" s="329"/>
      <c r="R158" s="329"/>
      <c r="S158" s="299"/>
      <c r="T158" s="300"/>
      <c r="U158" s="329"/>
      <c r="V158" s="329"/>
      <c r="W158" s="329"/>
      <c r="X158" s="329"/>
      <c r="Y158" s="299"/>
      <c r="Z158" s="300"/>
      <c r="AA158" s="329"/>
      <c r="AB158" s="329"/>
      <c r="AC158" s="329"/>
      <c r="AD158" s="329"/>
      <c r="AE158" s="329"/>
    </row>
    <row r="159" spans="3:31" ht="16.2" customHeight="1">
      <c r="C159" s="329"/>
      <c r="D159" s="329"/>
      <c r="E159" s="329"/>
      <c r="F159" s="329"/>
      <c r="G159" s="384"/>
      <c r="H159" s="385"/>
      <c r="I159" s="329"/>
      <c r="J159" s="329"/>
      <c r="K159" s="329"/>
      <c r="L159" s="329"/>
      <c r="M159" s="299"/>
      <c r="N159" s="300"/>
      <c r="O159" s="329"/>
      <c r="P159" s="329"/>
      <c r="Q159" s="329"/>
      <c r="R159" s="329"/>
      <c r="S159" s="299"/>
      <c r="T159" s="300"/>
      <c r="U159" s="329"/>
      <c r="V159" s="329"/>
      <c r="W159" s="329"/>
      <c r="X159" s="329"/>
      <c r="Y159" s="299"/>
      <c r="Z159" s="300"/>
      <c r="AA159" s="329"/>
      <c r="AB159" s="329"/>
      <c r="AC159" s="329"/>
      <c r="AD159" s="329"/>
      <c r="AE159" s="329"/>
    </row>
    <row r="160" spans="3:31" ht="16.2" customHeight="1">
      <c r="C160" s="329"/>
      <c r="D160" s="329"/>
      <c r="E160" s="329"/>
      <c r="F160" s="329"/>
      <c r="G160" s="384"/>
      <c r="H160" s="385"/>
      <c r="I160" s="329"/>
      <c r="J160" s="329"/>
      <c r="K160" s="329"/>
      <c r="L160" s="329"/>
      <c r="M160" s="299"/>
      <c r="N160" s="300"/>
      <c r="O160" s="329"/>
      <c r="P160" s="329"/>
      <c r="Q160" s="329"/>
      <c r="R160" s="329"/>
      <c r="S160" s="299"/>
      <c r="T160" s="300"/>
      <c r="U160" s="329"/>
      <c r="V160" s="329"/>
      <c r="W160" s="329"/>
      <c r="X160" s="329"/>
      <c r="Y160" s="299"/>
      <c r="Z160" s="300"/>
      <c r="AA160" s="329"/>
      <c r="AB160" s="329"/>
      <c r="AC160" s="329"/>
      <c r="AD160" s="329"/>
      <c r="AE160" s="329"/>
    </row>
    <row r="161" spans="3:31" ht="16.2" customHeight="1">
      <c r="C161" s="329"/>
      <c r="D161" s="329"/>
      <c r="E161" s="329"/>
      <c r="F161" s="329"/>
      <c r="G161" s="384"/>
      <c r="H161" s="385"/>
      <c r="I161" s="329"/>
      <c r="J161" s="329"/>
      <c r="K161" s="329"/>
      <c r="L161" s="329"/>
      <c r="M161" s="299"/>
      <c r="N161" s="300"/>
      <c r="O161" s="329"/>
      <c r="P161" s="329"/>
      <c r="Q161" s="329"/>
      <c r="R161" s="329"/>
      <c r="S161" s="299"/>
      <c r="T161" s="300"/>
      <c r="U161" s="329"/>
      <c r="V161" s="329"/>
      <c r="W161" s="329"/>
      <c r="X161" s="329"/>
      <c r="Y161" s="299"/>
      <c r="Z161" s="300"/>
      <c r="AA161" s="329"/>
      <c r="AB161" s="329"/>
      <c r="AC161" s="329"/>
      <c r="AD161" s="329"/>
      <c r="AE161" s="329"/>
    </row>
    <row r="162" spans="3:31" ht="16.2" customHeight="1">
      <c r="C162" s="329"/>
      <c r="D162" s="329"/>
      <c r="E162" s="329"/>
      <c r="F162" s="329"/>
      <c r="G162" s="384"/>
      <c r="H162" s="385"/>
      <c r="I162" s="329"/>
      <c r="J162" s="329"/>
      <c r="K162" s="329"/>
      <c r="L162" s="329"/>
      <c r="M162" s="299"/>
      <c r="N162" s="300"/>
      <c r="O162" s="329"/>
      <c r="P162" s="329"/>
      <c r="Q162" s="329"/>
      <c r="R162" s="329"/>
      <c r="S162" s="299"/>
      <c r="T162" s="300"/>
      <c r="U162" s="329"/>
      <c r="V162" s="329"/>
      <c r="W162" s="329"/>
      <c r="X162" s="329"/>
      <c r="Y162" s="299"/>
      <c r="Z162" s="300"/>
      <c r="AA162" s="329"/>
      <c r="AB162" s="329"/>
      <c r="AC162" s="329"/>
      <c r="AD162" s="329"/>
      <c r="AE162" s="329"/>
    </row>
    <row r="163" spans="3:31" ht="16.2" customHeight="1">
      <c r="C163" s="329"/>
      <c r="D163" s="329"/>
      <c r="E163" s="329"/>
      <c r="F163" s="329"/>
      <c r="G163" s="384"/>
      <c r="H163" s="385"/>
      <c r="I163" s="329"/>
      <c r="J163" s="329"/>
      <c r="K163" s="329"/>
      <c r="L163" s="329"/>
      <c r="M163" s="299"/>
      <c r="N163" s="300"/>
      <c r="O163" s="329"/>
      <c r="P163" s="329"/>
      <c r="Q163" s="329"/>
      <c r="R163" s="329"/>
      <c r="S163" s="299"/>
      <c r="T163" s="300"/>
      <c r="U163" s="329"/>
      <c r="V163" s="329"/>
      <c r="W163" s="329"/>
      <c r="X163" s="329"/>
      <c r="Y163" s="299"/>
      <c r="Z163" s="300"/>
      <c r="AA163" s="329"/>
      <c r="AB163" s="329"/>
      <c r="AC163" s="329"/>
      <c r="AD163" s="329"/>
      <c r="AE163" s="329"/>
    </row>
    <row r="164" spans="3:31" ht="16.2" customHeight="1">
      <c r="C164" s="329"/>
      <c r="D164" s="329"/>
      <c r="E164" s="329"/>
      <c r="F164" s="329"/>
      <c r="G164" s="384"/>
      <c r="H164" s="385"/>
      <c r="I164" s="329"/>
      <c r="J164" s="329"/>
      <c r="K164" s="329"/>
      <c r="L164" s="329"/>
      <c r="M164" s="299"/>
      <c r="N164" s="300"/>
      <c r="O164" s="329"/>
      <c r="P164" s="329"/>
      <c r="Q164" s="329"/>
      <c r="R164" s="329"/>
      <c r="S164" s="299"/>
      <c r="T164" s="300"/>
      <c r="U164" s="329"/>
      <c r="V164" s="329"/>
      <c r="W164" s="329"/>
      <c r="X164" s="329"/>
      <c r="Y164" s="299"/>
      <c r="Z164" s="300"/>
      <c r="AA164" s="329"/>
      <c r="AB164" s="329"/>
      <c r="AC164" s="329"/>
      <c r="AD164" s="329"/>
      <c r="AE164" s="329"/>
    </row>
    <row r="165" spans="3:31" ht="16.2" customHeight="1">
      <c r="C165" s="329"/>
      <c r="D165" s="329"/>
      <c r="E165" s="329"/>
      <c r="F165" s="329"/>
      <c r="G165" s="384"/>
      <c r="H165" s="385"/>
      <c r="I165" s="329"/>
      <c r="J165" s="329"/>
      <c r="K165" s="329"/>
      <c r="L165" s="329"/>
      <c r="M165" s="299"/>
      <c r="N165" s="300"/>
      <c r="O165" s="329"/>
      <c r="P165" s="329"/>
      <c r="Q165" s="329"/>
      <c r="R165" s="329"/>
      <c r="S165" s="299"/>
      <c r="T165" s="300"/>
      <c r="U165" s="329"/>
      <c r="V165" s="329"/>
      <c r="W165" s="329"/>
      <c r="X165" s="329"/>
      <c r="Y165" s="299"/>
      <c r="Z165" s="300"/>
      <c r="AA165" s="329"/>
      <c r="AB165" s="329"/>
      <c r="AC165" s="329"/>
      <c r="AD165" s="329"/>
      <c r="AE165" s="329"/>
    </row>
    <row r="166" spans="3:31" ht="16.2" customHeight="1">
      <c r="C166" s="329"/>
      <c r="D166" s="329"/>
      <c r="E166" s="329"/>
      <c r="F166" s="329"/>
      <c r="G166" s="384"/>
      <c r="H166" s="385"/>
      <c r="I166" s="329"/>
      <c r="J166" s="329"/>
      <c r="K166" s="329"/>
      <c r="L166" s="329"/>
      <c r="M166" s="299"/>
      <c r="N166" s="300"/>
      <c r="O166" s="329"/>
      <c r="P166" s="329"/>
      <c r="Q166" s="329"/>
      <c r="R166" s="329"/>
      <c r="S166" s="299"/>
      <c r="T166" s="300"/>
      <c r="U166" s="329"/>
      <c r="V166" s="329"/>
      <c r="W166" s="329"/>
      <c r="X166" s="329"/>
      <c r="Y166" s="299"/>
      <c r="Z166" s="300"/>
      <c r="AA166" s="329"/>
      <c r="AB166" s="329"/>
      <c r="AC166" s="329"/>
      <c r="AD166" s="329"/>
      <c r="AE166" s="329"/>
    </row>
    <row r="167" spans="3:31" ht="16.2" customHeight="1">
      <c r="C167" s="329"/>
      <c r="D167" s="329"/>
      <c r="E167" s="329"/>
      <c r="F167" s="329"/>
      <c r="G167" s="384"/>
      <c r="H167" s="385"/>
      <c r="I167" s="329"/>
      <c r="J167" s="329"/>
      <c r="K167" s="329"/>
      <c r="L167" s="329"/>
      <c r="M167" s="299"/>
      <c r="N167" s="300"/>
      <c r="O167" s="329"/>
      <c r="P167" s="329"/>
      <c r="Q167" s="329"/>
      <c r="R167" s="329"/>
      <c r="S167" s="299"/>
      <c r="T167" s="300"/>
      <c r="U167" s="329"/>
      <c r="V167" s="329"/>
      <c r="W167" s="329"/>
      <c r="X167" s="329"/>
      <c r="Y167" s="299"/>
      <c r="Z167" s="300"/>
      <c r="AA167" s="329"/>
      <c r="AB167" s="329"/>
      <c r="AC167" s="329"/>
      <c r="AD167" s="329"/>
      <c r="AE167" s="329"/>
    </row>
    <row r="168" spans="3:31" ht="16.2" customHeight="1">
      <c r="C168" s="329"/>
      <c r="D168" s="329"/>
      <c r="E168" s="329"/>
      <c r="F168" s="329"/>
      <c r="G168" s="384"/>
      <c r="H168" s="385"/>
      <c r="I168" s="329"/>
      <c r="J168" s="329"/>
      <c r="K168" s="329"/>
      <c r="L168" s="329"/>
      <c r="M168" s="299"/>
      <c r="N168" s="300"/>
      <c r="O168" s="329"/>
      <c r="P168" s="329"/>
      <c r="Q168" s="329"/>
      <c r="R168" s="329"/>
      <c r="S168" s="299"/>
      <c r="T168" s="300"/>
      <c r="U168" s="329"/>
      <c r="V168" s="329"/>
      <c r="W168" s="329"/>
      <c r="X168" s="329"/>
      <c r="Y168" s="299"/>
      <c r="Z168" s="300"/>
      <c r="AA168" s="329"/>
      <c r="AB168" s="329"/>
      <c r="AC168" s="329"/>
      <c r="AD168" s="329"/>
      <c r="AE168" s="329"/>
    </row>
    <row r="169" spans="3:31" ht="16.2" customHeight="1">
      <c r="C169" s="329"/>
      <c r="D169" s="329"/>
      <c r="E169" s="329"/>
      <c r="F169" s="329"/>
      <c r="G169" s="384"/>
      <c r="H169" s="385"/>
      <c r="I169" s="329"/>
      <c r="J169" s="329"/>
      <c r="K169" s="329"/>
      <c r="L169" s="329"/>
      <c r="M169" s="299"/>
      <c r="N169" s="300"/>
      <c r="O169" s="329"/>
      <c r="P169" s="329"/>
      <c r="Q169" s="329"/>
      <c r="R169" s="329"/>
      <c r="S169" s="299"/>
      <c r="T169" s="300"/>
      <c r="U169" s="329"/>
      <c r="V169" s="329"/>
      <c r="W169" s="329"/>
      <c r="X169" s="329"/>
      <c r="Y169" s="299"/>
      <c r="Z169" s="300"/>
      <c r="AA169" s="329"/>
      <c r="AB169" s="329"/>
      <c r="AC169" s="329"/>
      <c r="AD169" s="329"/>
      <c r="AE169" s="329"/>
    </row>
    <row r="170" spans="3:31" ht="16.2" customHeight="1">
      <c r="C170" s="329"/>
      <c r="D170" s="329"/>
      <c r="E170" s="329"/>
      <c r="F170" s="329"/>
      <c r="G170" s="384"/>
      <c r="H170" s="385"/>
      <c r="I170" s="329"/>
      <c r="J170" s="329"/>
      <c r="K170" s="329"/>
      <c r="L170" s="329"/>
      <c r="M170" s="299"/>
      <c r="N170" s="300"/>
      <c r="O170" s="329"/>
      <c r="P170" s="329"/>
      <c r="Q170" s="329"/>
      <c r="R170" s="329"/>
      <c r="S170" s="299"/>
      <c r="T170" s="300"/>
      <c r="U170" s="329"/>
      <c r="V170" s="329"/>
      <c r="W170" s="329"/>
      <c r="X170" s="329"/>
      <c r="Y170" s="299"/>
      <c r="Z170" s="300"/>
      <c r="AA170" s="329"/>
      <c r="AB170" s="329"/>
      <c r="AC170" s="329"/>
      <c r="AD170" s="329"/>
      <c r="AE170" s="329"/>
    </row>
    <row r="171" spans="3:31" ht="16.2" customHeight="1">
      <c r="C171" s="329"/>
      <c r="D171" s="329"/>
      <c r="E171" s="329"/>
      <c r="F171" s="329"/>
      <c r="G171" s="384"/>
      <c r="H171" s="385"/>
      <c r="I171" s="329"/>
      <c r="J171" s="329"/>
      <c r="K171" s="329"/>
      <c r="L171" s="329"/>
      <c r="M171" s="299"/>
      <c r="N171" s="300"/>
      <c r="O171" s="329"/>
      <c r="P171" s="329"/>
      <c r="Q171" s="329"/>
      <c r="R171" s="329"/>
      <c r="S171" s="299"/>
      <c r="T171" s="300"/>
      <c r="U171" s="329"/>
      <c r="V171" s="329"/>
      <c r="W171" s="329"/>
      <c r="X171" s="329"/>
      <c r="Y171" s="299"/>
      <c r="Z171" s="300"/>
      <c r="AA171" s="329"/>
      <c r="AB171" s="329"/>
      <c r="AC171" s="329"/>
      <c r="AD171" s="329"/>
      <c r="AE171" s="329"/>
    </row>
    <row r="172" spans="3:31" ht="16.2" customHeight="1">
      <c r="C172" s="329"/>
      <c r="D172" s="329"/>
      <c r="E172" s="329"/>
      <c r="F172" s="329"/>
      <c r="G172" s="384"/>
      <c r="H172" s="385"/>
      <c r="I172" s="329"/>
      <c r="J172" s="329"/>
      <c r="K172" s="329"/>
      <c r="L172" s="329"/>
      <c r="M172" s="299"/>
      <c r="N172" s="300"/>
      <c r="O172" s="329"/>
      <c r="P172" s="329"/>
      <c r="Q172" s="329"/>
      <c r="R172" s="329"/>
      <c r="S172" s="299"/>
      <c r="T172" s="300"/>
      <c r="U172" s="329"/>
      <c r="V172" s="329"/>
      <c r="W172" s="329"/>
      <c r="X172" s="329"/>
      <c r="Y172" s="299"/>
      <c r="Z172" s="300"/>
      <c r="AA172" s="329"/>
      <c r="AB172" s="329"/>
      <c r="AC172" s="329"/>
      <c r="AD172" s="329"/>
      <c r="AE172" s="329"/>
    </row>
    <row r="173" spans="3:31" ht="16.2" customHeight="1">
      <c r="C173" s="329"/>
      <c r="D173" s="329"/>
      <c r="E173" s="329"/>
      <c r="F173" s="329"/>
      <c r="G173" s="384"/>
      <c r="H173" s="385"/>
      <c r="I173" s="329"/>
      <c r="J173" s="329"/>
      <c r="K173" s="329"/>
      <c r="L173" s="329"/>
      <c r="M173" s="299"/>
      <c r="N173" s="300"/>
      <c r="O173" s="329"/>
      <c r="P173" s="329"/>
      <c r="Q173" s="329"/>
      <c r="R173" s="329"/>
      <c r="S173" s="299"/>
      <c r="T173" s="300"/>
      <c r="U173" s="329"/>
      <c r="V173" s="329"/>
      <c r="W173" s="329"/>
      <c r="X173" s="329"/>
      <c r="Y173" s="299"/>
      <c r="Z173" s="300"/>
      <c r="AA173" s="329"/>
      <c r="AB173" s="329"/>
      <c r="AC173" s="329"/>
      <c r="AD173" s="329"/>
      <c r="AE173" s="329"/>
    </row>
    <row r="174" spans="3:31" ht="16.2" customHeight="1">
      <c r="C174" s="329"/>
      <c r="D174" s="329"/>
      <c r="E174" s="329"/>
      <c r="F174" s="329"/>
      <c r="G174" s="384"/>
      <c r="H174" s="385"/>
      <c r="I174" s="329"/>
      <c r="J174" s="329"/>
      <c r="K174" s="329"/>
      <c r="L174" s="329"/>
      <c r="M174" s="299"/>
      <c r="N174" s="300"/>
      <c r="O174" s="329"/>
      <c r="P174" s="329"/>
      <c r="Q174" s="329"/>
      <c r="R174" s="329"/>
      <c r="S174" s="299"/>
      <c r="T174" s="300"/>
      <c r="U174" s="329"/>
      <c r="V174" s="329"/>
      <c r="W174" s="329"/>
      <c r="X174" s="329"/>
      <c r="Y174" s="299"/>
      <c r="Z174" s="300"/>
      <c r="AA174" s="329"/>
      <c r="AB174" s="329"/>
      <c r="AC174" s="329"/>
      <c r="AD174" s="329"/>
      <c r="AE174" s="329"/>
    </row>
    <row r="175" spans="3:31" ht="16.2" customHeight="1">
      <c r="C175" s="329"/>
      <c r="D175" s="329"/>
      <c r="E175" s="329"/>
      <c r="F175" s="329"/>
      <c r="G175" s="384"/>
      <c r="H175" s="385"/>
      <c r="I175" s="329"/>
      <c r="J175" s="329"/>
      <c r="K175" s="329"/>
      <c r="L175" s="329"/>
      <c r="M175" s="299"/>
      <c r="N175" s="300"/>
      <c r="O175" s="329"/>
      <c r="P175" s="329"/>
      <c r="Q175" s="329"/>
      <c r="R175" s="329"/>
      <c r="S175" s="299"/>
      <c r="T175" s="300"/>
      <c r="U175" s="329"/>
      <c r="V175" s="329"/>
      <c r="W175" s="329"/>
      <c r="X175" s="329"/>
      <c r="Y175" s="299"/>
      <c r="Z175" s="300"/>
      <c r="AA175" s="329"/>
      <c r="AB175" s="329"/>
      <c r="AC175" s="329"/>
      <c r="AD175" s="329"/>
      <c r="AE175" s="329"/>
    </row>
    <row r="176" spans="3:31" ht="16.2" customHeight="1">
      <c r="C176" s="329"/>
      <c r="D176" s="329"/>
      <c r="E176" s="329"/>
      <c r="F176" s="329"/>
      <c r="G176" s="384"/>
      <c r="H176" s="385"/>
      <c r="I176" s="329"/>
      <c r="J176" s="329"/>
      <c r="K176" s="329"/>
      <c r="L176" s="329"/>
      <c r="M176" s="299"/>
      <c r="N176" s="300"/>
      <c r="O176" s="329"/>
      <c r="P176" s="329"/>
      <c r="Q176" s="329"/>
      <c r="R176" s="329"/>
      <c r="S176" s="299"/>
      <c r="T176" s="300"/>
      <c r="U176" s="329"/>
      <c r="V176" s="329"/>
      <c r="W176" s="329"/>
      <c r="X176" s="329"/>
      <c r="Y176" s="299"/>
      <c r="Z176" s="300"/>
      <c r="AA176" s="329"/>
      <c r="AB176" s="329"/>
      <c r="AC176" s="329"/>
      <c r="AD176" s="329"/>
      <c r="AE176" s="329"/>
    </row>
    <row r="177" spans="3:31" ht="16.2" customHeight="1">
      <c r="C177" s="329"/>
      <c r="D177" s="329"/>
      <c r="E177" s="329"/>
      <c r="F177" s="329"/>
      <c r="G177" s="384"/>
      <c r="H177" s="385"/>
      <c r="I177" s="329"/>
      <c r="J177" s="329"/>
      <c r="K177" s="329"/>
      <c r="L177" s="329"/>
      <c r="M177" s="299"/>
      <c r="N177" s="300"/>
      <c r="O177" s="329"/>
      <c r="P177" s="329"/>
      <c r="Q177" s="329"/>
      <c r="R177" s="329"/>
      <c r="S177" s="299"/>
      <c r="T177" s="300"/>
      <c r="U177" s="329"/>
      <c r="V177" s="329"/>
      <c r="W177" s="329"/>
      <c r="X177" s="329"/>
      <c r="Y177" s="299"/>
      <c r="Z177" s="300"/>
      <c r="AA177" s="329"/>
      <c r="AB177" s="329"/>
      <c r="AC177" s="329"/>
      <c r="AD177" s="329"/>
      <c r="AE177" s="329"/>
    </row>
    <row r="178" spans="3:31" ht="16.2" customHeight="1">
      <c r="C178" s="329"/>
      <c r="D178" s="329"/>
      <c r="E178" s="329"/>
      <c r="F178" s="329"/>
      <c r="G178" s="384"/>
      <c r="H178" s="385"/>
      <c r="I178" s="329"/>
      <c r="J178" s="329"/>
      <c r="K178" s="329"/>
      <c r="L178" s="329"/>
      <c r="M178" s="299"/>
      <c r="N178" s="300"/>
      <c r="O178" s="329"/>
      <c r="P178" s="329"/>
      <c r="Q178" s="329"/>
      <c r="R178" s="329"/>
      <c r="S178" s="299"/>
      <c r="T178" s="300"/>
      <c r="U178" s="329"/>
      <c r="V178" s="329"/>
      <c r="W178" s="329"/>
      <c r="X178" s="329"/>
      <c r="Y178" s="299"/>
      <c r="Z178" s="300"/>
      <c r="AA178" s="329"/>
      <c r="AB178" s="329"/>
      <c r="AC178" s="329"/>
      <c r="AD178" s="329"/>
      <c r="AE178" s="329"/>
    </row>
    <row r="179" spans="3:31" ht="16.2" customHeight="1">
      <c r="C179" s="329"/>
      <c r="D179" s="329"/>
      <c r="E179" s="329"/>
      <c r="F179" s="329"/>
      <c r="G179" s="384"/>
      <c r="H179" s="385"/>
      <c r="I179" s="329"/>
      <c r="J179" s="329"/>
      <c r="K179" s="329"/>
      <c r="L179" s="329"/>
      <c r="M179" s="299"/>
      <c r="N179" s="300"/>
      <c r="O179" s="329"/>
      <c r="P179" s="329"/>
      <c r="Q179" s="329"/>
      <c r="R179" s="329"/>
      <c r="S179" s="299"/>
      <c r="T179" s="300"/>
      <c r="U179" s="329"/>
      <c r="V179" s="329"/>
      <c r="W179" s="329"/>
      <c r="X179" s="329"/>
      <c r="Y179" s="299"/>
      <c r="Z179" s="300"/>
      <c r="AA179" s="329"/>
      <c r="AB179" s="329"/>
      <c r="AC179" s="329"/>
      <c r="AD179" s="329"/>
      <c r="AE179" s="329"/>
    </row>
    <row r="180" spans="3:31" ht="16.2" customHeight="1">
      <c r="C180" s="329"/>
      <c r="D180" s="329"/>
      <c r="E180" s="329"/>
      <c r="F180" s="329"/>
      <c r="G180" s="384"/>
      <c r="H180" s="385"/>
      <c r="I180" s="329"/>
      <c r="J180" s="329"/>
      <c r="K180" s="329"/>
      <c r="L180" s="329"/>
      <c r="M180" s="299"/>
      <c r="N180" s="300"/>
      <c r="O180" s="329"/>
      <c r="P180" s="329"/>
      <c r="Q180" s="329"/>
      <c r="R180" s="329"/>
      <c r="S180" s="299"/>
      <c r="T180" s="300"/>
      <c r="U180" s="329"/>
      <c r="V180" s="329"/>
      <c r="W180" s="329"/>
      <c r="X180" s="329"/>
      <c r="Y180" s="299"/>
      <c r="Z180" s="300"/>
      <c r="AA180" s="329"/>
      <c r="AB180" s="329"/>
      <c r="AC180" s="329"/>
      <c r="AD180" s="329"/>
      <c r="AE180" s="329"/>
    </row>
    <row r="181" spans="3:31" ht="16.2" customHeight="1">
      <c r="C181" s="329"/>
      <c r="D181" s="329"/>
      <c r="E181" s="329"/>
      <c r="F181" s="329"/>
      <c r="G181" s="384"/>
      <c r="H181" s="385"/>
      <c r="I181" s="329"/>
      <c r="J181" s="329"/>
      <c r="K181" s="329"/>
      <c r="L181" s="329"/>
      <c r="M181" s="299"/>
      <c r="N181" s="300"/>
      <c r="O181" s="329"/>
      <c r="P181" s="329"/>
      <c r="Q181" s="329"/>
      <c r="R181" s="329"/>
      <c r="S181" s="299"/>
      <c r="T181" s="300"/>
      <c r="U181" s="329"/>
      <c r="V181" s="329"/>
      <c r="W181" s="329"/>
      <c r="X181" s="329"/>
      <c r="Y181" s="299"/>
      <c r="Z181" s="300"/>
      <c r="AA181" s="329"/>
      <c r="AB181" s="329"/>
      <c r="AC181" s="329"/>
      <c r="AD181" s="329"/>
      <c r="AE181" s="329"/>
    </row>
    <row r="182" spans="3:31" ht="16.2" customHeight="1">
      <c r="C182" s="329"/>
      <c r="D182" s="329"/>
      <c r="E182" s="329"/>
      <c r="F182" s="329"/>
      <c r="G182" s="384"/>
      <c r="H182" s="385"/>
      <c r="I182" s="329"/>
      <c r="J182" s="329"/>
      <c r="K182" s="329"/>
      <c r="L182" s="329"/>
      <c r="M182" s="299"/>
      <c r="N182" s="300"/>
      <c r="O182" s="329"/>
      <c r="P182" s="329"/>
      <c r="Q182" s="329"/>
      <c r="R182" s="329"/>
      <c r="S182" s="299"/>
      <c r="T182" s="300"/>
      <c r="U182" s="329"/>
      <c r="V182" s="329"/>
      <c r="W182" s="329"/>
      <c r="X182" s="329"/>
      <c r="Y182" s="299"/>
      <c r="Z182" s="300"/>
      <c r="AA182" s="329"/>
      <c r="AB182" s="329"/>
      <c r="AC182" s="329"/>
      <c r="AD182" s="329"/>
      <c r="AE182" s="329"/>
    </row>
    <row r="183" spans="3:31" ht="16.2" customHeight="1">
      <c r="C183" s="329"/>
      <c r="D183" s="329"/>
      <c r="E183" s="329"/>
      <c r="F183" s="329"/>
      <c r="G183" s="384"/>
      <c r="H183" s="385"/>
      <c r="I183" s="329"/>
      <c r="J183" s="329"/>
      <c r="K183" s="329"/>
      <c r="L183" s="329"/>
      <c r="M183" s="299"/>
      <c r="N183" s="300"/>
      <c r="O183" s="329"/>
      <c r="P183" s="329"/>
      <c r="Q183" s="329"/>
      <c r="R183" s="329"/>
      <c r="S183" s="299"/>
      <c r="T183" s="300"/>
      <c r="U183" s="329"/>
      <c r="V183" s="329"/>
      <c r="W183" s="329"/>
      <c r="X183" s="329"/>
      <c r="Y183" s="299"/>
      <c r="Z183" s="300"/>
      <c r="AA183" s="329"/>
      <c r="AB183" s="329"/>
      <c r="AC183" s="329"/>
      <c r="AD183" s="329"/>
      <c r="AE183" s="329"/>
    </row>
    <row r="184" spans="3:31" ht="16.2" customHeight="1">
      <c r="C184" s="329"/>
      <c r="D184" s="329"/>
      <c r="E184" s="329"/>
      <c r="F184" s="329"/>
      <c r="G184" s="384"/>
      <c r="H184" s="385"/>
      <c r="I184" s="329"/>
      <c r="J184" s="329"/>
      <c r="K184" s="329"/>
      <c r="L184" s="329"/>
      <c r="M184" s="299"/>
      <c r="N184" s="300"/>
      <c r="O184" s="329"/>
      <c r="P184" s="329"/>
      <c r="Q184" s="329"/>
      <c r="R184" s="329"/>
      <c r="S184" s="299"/>
      <c r="T184" s="300"/>
      <c r="U184" s="329"/>
      <c r="V184" s="329"/>
      <c r="W184" s="329"/>
      <c r="X184" s="329"/>
      <c r="Y184" s="299"/>
      <c r="Z184" s="300"/>
      <c r="AA184" s="329"/>
      <c r="AB184" s="329"/>
      <c r="AC184" s="329"/>
      <c r="AD184" s="329"/>
      <c r="AE184" s="329"/>
    </row>
    <row r="185" spans="3:31" ht="16.2" customHeight="1">
      <c r="C185" s="329"/>
      <c r="D185" s="329"/>
      <c r="E185" s="329"/>
      <c r="F185" s="329"/>
      <c r="G185" s="384"/>
      <c r="H185" s="385"/>
      <c r="I185" s="329"/>
      <c r="J185" s="329"/>
      <c r="K185" s="329"/>
      <c r="L185" s="329"/>
      <c r="M185" s="299"/>
      <c r="N185" s="300"/>
      <c r="O185" s="329"/>
      <c r="P185" s="329"/>
      <c r="Q185" s="329"/>
      <c r="R185" s="329"/>
      <c r="S185" s="299"/>
      <c r="T185" s="300"/>
      <c r="U185" s="329"/>
      <c r="V185" s="329"/>
      <c r="W185" s="329"/>
      <c r="X185" s="329"/>
      <c r="Y185" s="299"/>
      <c r="Z185" s="300"/>
      <c r="AA185" s="329"/>
      <c r="AB185" s="329"/>
      <c r="AC185" s="329"/>
      <c r="AD185" s="329"/>
      <c r="AE185" s="329"/>
    </row>
    <row r="186" spans="3:31" ht="16.2" customHeight="1">
      <c r="C186" s="329"/>
      <c r="D186" s="329"/>
      <c r="E186" s="329"/>
      <c r="F186" s="329"/>
      <c r="G186" s="384"/>
      <c r="H186" s="385"/>
      <c r="I186" s="329"/>
      <c r="J186" s="329"/>
      <c r="K186" s="329"/>
      <c r="L186" s="329"/>
      <c r="M186" s="299"/>
      <c r="N186" s="300"/>
      <c r="O186" s="329"/>
      <c r="P186" s="329"/>
      <c r="Q186" s="329"/>
      <c r="R186" s="329"/>
      <c r="S186" s="299"/>
      <c r="T186" s="300"/>
      <c r="U186" s="329"/>
      <c r="V186" s="329"/>
      <c r="W186" s="329"/>
      <c r="X186" s="329"/>
      <c r="Y186" s="299"/>
      <c r="Z186" s="300"/>
      <c r="AA186" s="329"/>
      <c r="AB186" s="329"/>
      <c r="AC186" s="329"/>
      <c r="AD186" s="329"/>
      <c r="AE186" s="329"/>
    </row>
    <row r="187" spans="3:31" ht="16.2" customHeight="1">
      <c r="C187" s="329"/>
      <c r="D187" s="329"/>
      <c r="E187" s="329"/>
      <c r="F187" s="329"/>
      <c r="G187" s="384"/>
      <c r="H187" s="385"/>
      <c r="I187" s="329"/>
      <c r="J187" s="329"/>
      <c r="K187" s="329"/>
      <c r="L187" s="329"/>
      <c r="M187" s="299"/>
      <c r="N187" s="300"/>
      <c r="O187" s="329"/>
      <c r="P187" s="329"/>
      <c r="Q187" s="329"/>
      <c r="R187" s="329"/>
      <c r="S187" s="299"/>
      <c r="T187" s="300"/>
      <c r="U187" s="329"/>
      <c r="V187" s="329"/>
      <c r="W187" s="329"/>
      <c r="X187" s="329"/>
      <c r="Y187" s="299"/>
      <c r="Z187" s="300"/>
      <c r="AA187" s="329"/>
      <c r="AB187" s="329"/>
      <c r="AC187" s="329"/>
      <c r="AD187" s="329"/>
      <c r="AE187" s="329"/>
    </row>
    <row r="188" spans="3:31" ht="16.2" customHeight="1">
      <c r="C188" s="329"/>
      <c r="D188" s="329"/>
      <c r="E188" s="329"/>
      <c r="F188" s="329"/>
      <c r="G188" s="384"/>
      <c r="H188" s="385"/>
      <c r="I188" s="329"/>
      <c r="J188" s="329"/>
      <c r="K188" s="329"/>
      <c r="L188" s="329"/>
      <c r="M188" s="299"/>
      <c r="N188" s="300"/>
      <c r="O188" s="329"/>
      <c r="P188" s="329"/>
      <c r="Q188" s="329"/>
      <c r="R188" s="329"/>
      <c r="S188" s="299"/>
      <c r="T188" s="300"/>
      <c r="U188" s="329"/>
      <c r="V188" s="329"/>
      <c r="W188" s="329"/>
      <c r="X188" s="329"/>
      <c r="Y188" s="299"/>
      <c r="Z188" s="300"/>
      <c r="AA188" s="329"/>
      <c r="AB188" s="329"/>
      <c r="AC188" s="329"/>
      <c r="AD188" s="329"/>
      <c r="AE188" s="329"/>
    </row>
    <row r="189" spans="3:31" ht="16.2" customHeight="1">
      <c r="C189" s="329"/>
      <c r="D189" s="329"/>
      <c r="E189" s="329"/>
      <c r="F189" s="329"/>
      <c r="G189" s="384"/>
      <c r="H189" s="385"/>
      <c r="I189" s="329"/>
      <c r="J189" s="329"/>
      <c r="K189" s="329"/>
      <c r="L189" s="329"/>
      <c r="M189" s="299"/>
      <c r="N189" s="300"/>
      <c r="O189" s="329"/>
      <c r="P189" s="329"/>
      <c r="Q189" s="329"/>
      <c r="R189" s="329"/>
      <c r="S189" s="299"/>
      <c r="T189" s="300"/>
      <c r="U189" s="329"/>
      <c r="V189" s="329"/>
      <c r="W189" s="329"/>
      <c r="X189" s="329"/>
      <c r="Y189" s="299"/>
      <c r="Z189" s="300"/>
      <c r="AA189" s="329"/>
      <c r="AB189" s="329"/>
      <c r="AC189" s="329"/>
      <c r="AD189" s="329"/>
      <c r="AE189" s="329"/>
    </row>
    <row r="190" spans="3:31" ht="16.2" customHeight="1">
      <c r="C190" s="329"/>
      <c r="D190" s="329"/>
      <c r="E190" s="329"/>
      <c r="F190" s="329"/>
      <c r="G190" s="384"/>
      <c r="H190" s="385"/>
      <c r="I190" s="329"/>
      <c r="J190" s="329"/>
      <c r="K190" s="329"/>
      <c r="L190" s="329"/>
      <c r="M190" s="299"/>
      <c r="N190" s="300"/>
      <c r="O190" s="329"/>
      <c r="P190" s="329"/>
      <c r="Q190" s="329"/>
      <c r="R190" s="329"/>
      <c r="S190" s="299"/>
      <c r="T190" s="300"/>
      <c r="U190" s="329"/>
      <c r="V190" s="329"/>
      <c r="W190" s="329"/>
      <c r="X190" s="329"/>
      <c r="Y190" s="299"/>
      <c r="Z190" s="300"/>
      <c r="AA190" s="329"/>
      <c r="AB190" s="329"/>
      <c r="AC190" s="329"/>
      <c r="AD190" s="329"/>
      <c r="AE190" s="329"/>
    </row>
    <row r="191" spans="3:31" ht="16.2" customHeight="1">
      <c r="C191" s="329"/>
      <c r="D191" s="329"/>
      <c r="E191" s="329"/>
      <c r="F191" s="329"/>
      <c r="G191" s="384"/>
      <c r="H191" s="385"/>
      <c r="I191" s="329"/>
      <c r="J191" s="329"/>
      <c r="K191" s="329"/>
      <c r="L191" s="329"/>
      <c r="M191" s="299"/>
      <c r="N191" s="300"/>
      <c r="O191" s="329"/>
      <c r="P191" s="329"/>
      <c r="Q191" s="329"/>
      <c r="R191" s="329"/>
      <c r="S191" s="299"/>
      <c r="T191" s="300"/>
      <c r="U191" s="329"/>
      <c r="V191" s="329"/>
      <c r="W191" s="329"/>
      <c r="X191" s="329"/>
      <c r="Y191" s="299"/>
      <c r="Z191" s="300"/>
      <c r="AA191" s="329"/>
      <c r="AB191" s="329"/>
      <c r="AC191" s="329"/>
      <c r="AD191" s="329"/>
      <c r="AE191" s="329"/>
    </row>
    <row r="192" spans="3:31" ht="16.2" customHeight="1">
      <c r="C192" s="329"/>
      <c r="D192" s="329"/>
      <c r="E192" s="329"/>
      <c r="F192" s="329"/>
      <c r="G192" s="384"/>
      <c r="H192" s="385"/>
      <c r="I192" s="329"/>
      <c r="J192" s="329"/>
      <c r="K192" s="329"/>
      <c r="L192" s="329"/>
      <c r="M192" s="299"/>
      <c r="N192" s="300"/>
      <c r="O192" s="329"/>
      <c r="P192" s="329"/>
      <c r="Q192" s="329"/>
      <c r="R192" s="329"/>
      <c r="S192" s="299"/>
      <c r="T192" s="300"/>
      <c r="U192" s="329"/>
      <c r="V192" s="329"/>
      <c r="W192" s="329"/>
      <c r="X192" s="329"/>
      <c r="Y192" s="299"/>
      <c r="Z192" s="300"/>
      <c r="AA192" s="329"/>
      <c r="AB192" s="329"/>
      <c r="AC192" s="329"/>
      <c r="AD192" s="329"/>
      <c r="AE192" s="329"/>
    </row>
    <row r="193" spans="13:14" ht="16.2" customHeight="1">
      <c r="M193" s="299"/>
      <c r="N193" s="300"/>
    </row>
  </sheetData>
  <sheetProtection formatCells="0"/>
  <mergeCells count="25">
    <mergeCell ref="C34:F34"/>
    <mergeCell ref="C22:F22"/>
    <mergeCell ref="C28:F28"/>
    <mergeCell ref="I30:L30"/>
    <mergeCell ref="I25:L25"/>
    <mergeCell ref="AA13:AD13"/>
    <mergeCell ref="C13:F13"/>
    <mergeCell ref="I13:L13"/>
    <mergeCell ref="O13:R13"/>
    <mergeCell ref="O24:R24"/>
    <mergeCell ref="U13:X13"/>
    <mergeCell ref="C2:F3"/>
    <mergeCell ref="D5:L6"/>
    <mergeCell ref="AA10:AD10"/>
    <mergeCell ref="W5:X5"/>
    <mergeCell ref="W7:X7"/>
    <mergeCell ref="U10:X10"/>
    <mergeCell ref="C10:F10"/>
    <mergeCell ref="I10:L10"/>
    <mergeCell ref="O10:R10"/>
    <mergeCell ref="D7:L8"/>
    <mergeCell ref="AA7:AB8"/>
    <mergeCell ref="P5:V6"/>
    <mergeCell ref="P7:Q8"/>
    <mergeCell ref="AA5:AC6"/>
  </mergeCells>
  <phoneticPr fontId="2"/>
  <conditionalFormatting sqref="F14:F17 F23:F24 F29:F31 L14:L20 L26 L31:L34 R14:R20 R25:R37 X14:X27 AD14:AD17 F35:F36">
    <cfRule type="cellIs" dxfId="1" priority="11" operator="greaterThan">
      <formula>D14</formula>
    </cfRule>
  </conditionalFormatting>
  <hyperlinks>
    <hyperlink ref="C2:F3" location="提案表紙!A1" display="兵庫県折込資料表　" xr:uid="{00000000-0004-0000-19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5" orientation="landscape" horizontalDpi="300" verticalDpi="300" r:id="rId1"/>
  <headerFooter alignWithMargins="0">
    <oddFooter>&amp;L日経（神戸・明石・三田）
&amp;RＰ－２２／２３</oddFooter>
  </headerFooter>
  <rowBreaks count="1" manualBreakCount="1">
    <brk id="42" max="16383" man="1"/>
  </rowBreaks>
  <colBreaks count="1" manualBreakCount="1">
    <brk id="25" max="44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F6F6F6"/>
    <pageSetUpPr fitToPage="1"/>
  </sheetPr>
  <dimension ref="A1:AE193"/>
  <sheetViews>
    <sheetView showZeros="0" topLeftCell="C2" zoomScaleNormal="100" workbookViewId="0">
      <selection activeCell="C2" sqref="C2:F3"/>
    </sheetView>
  </sheetViews>
  <sheetFormatPr defaultColWidth="9" defaultRowHeight="16.2" customHeight="1"/>
  <cols>
    <col min="1" max="1" width="8.6640625" style="466" hidden="1" customWidth="1"/>
    <col min="2" max="2" width="8.6640625" style="467" hidden="1" customWidth="1"/>
    <col min="3" max="3" width="13.6640625" style="468" customWidth="1"/>
    <col min="4" max="4" width="7.44140625" style="468" customWidth="1"/>
    <col min="5" max="5" width="3.33203125" style="468" customWidth="1"/>
    <col min="6" max="6" width="8.77734375" style="468" customWidth="1"/>
    <col min="7" max="7" width="8.6640625" style="466" hidden="1" customWidth="1"/>
    <col min="8" max="8" width="8.6640625" style="467" hidden="1" customWidth="1"/>
    <col min="9" max="9" width="13.6640625" style="468" customWidth="1"/>
    <col min="10" max="10" width="6.77734375" style="468" customWidth="1"/>
    <col min="11" max="11" width="3.33203125" style="468" customWidth="1"/>
    <col min="12" max="12" width="8.77734375" style="468" customWidth="1"/>
    <col min="13" max="13" width="8.6640625" style="466" hidden="1" customWidth="1"/>
    <col min="14" max="14" width="8.6640625" style="467" hidden="1" customWidth="1"/>
    <col min="15" max="15" width="13.6640625" style="468" customWidth="1"/>
    <col min="16" max="16" width="6.77734375" style="468" customWidth="1"/>
    <col min="17" max="17" width="3.33203125" style="468" customWidth="1"/>
    <col min="18" max="18" width="8.77734375" style="468" customWidth="1"/>
    <col min="19" max="19" width="8.6640625" style="466" hidden="1" customWidth="1"/>
    <col min="20" max="20" width="8.6640625" style="467" hidden="1" customWidth="1"/>
    <col min="21" max="21" width="13.6640625" style="468" customWidth="1"/>
    <col min="22" max="22" width="6.77734375" style="468" customWidth="1"/>
    <col min="23" max="23" width="3.33203125" style="468" customWidth="1"/>
    <col min="24" max="24" width="8.77734375" style="468" customWidth="1"/>
    <col min="25" max="25" width="8.6640625" style="466" hidden="1" customWidth="1"/>
    <col min="26" max="26" width="8.6640625" style="467" hidden="1" customWidth="1"/>
    <col min="27" max="27" width="13.33203125" style="468" customWidth="1"/>
    <col min="28" max="28" width="6.77734375" style="468" customWidth="1"/>
    <col min="29" max="29" width="3.33203125" style="468" customWidth="1"/>
    <col min="30" max="30" width="8.77734375" style="468" customWidth="1"/>
    <col min="31" max="16384" width="9" style="468"/>
  </cols>
  <sheetData>
    <row r="1" spans="1:31" ht="14.1" hidden="1" customHeight="1">
      <c r="A1" s="466" t="s">
        <v>211</v>
      </c>
      <c r="B1" s="467" t="s">
        <v>314</v>
      </c>
      <c r="F1" s="469" t="s">
        <v>315</v>
      </c>
      <c r="G1" s="466" t="s">
        <v>211</v>
      </c>
      <c r="H1" s="467" t="s">
        <v>314</v>
      </c>
      <c r="L1" s="469" t="s">
        <v>315</v>
      </c>
      <c r="M1" s="466" t="s">
        <v>211</v>
      </c>
      <c r="N1" s="467" t="s">
        <v>314</v>
      </c>
      <c r="R1" s="469" t="s">
        <v>315</v>
      </c>
      <c r="S1" s="466" t="s">
        <v>211</v>
      </c>
      <c r="T1" s="467" t="s">
        <v>314</v>
      </c>
      <c r="X1" s="469" t="s">
        <v>315</v>
      </c>
      <c r="Y1" s="466" t="s">
        <v>211</v>
      </c>
      <c r="Z1" s="467" t="s">
        <v>314</v>
      </c>
      <c r="AD1" s="469" t="s">
        <v>315</v>
      </c>
      <c r="AE1" s="469"/>
    </row>
    <row r="2" spans="1:31" ht="13.2" customHeight="1">
      <c r="C2" s="933" t="s">
        <v>891</v>
      </c>
      <c r="D2" s="933"/>
      <c r="E2" s="933"/>
      <c r="F2" s="933"/>
      <c r="O2"/>
      <c r="P2"/>
      <c r="Q2"/>
      <c r="R2"/>
      <c r="S2" s="166"/>
      <c r="T2" s="167"/>
      <c r="U2"/>
      <c r="V2"/>
      <c r="W2" t="s">
        <v>1073</v>
      </c>
      <c r="X2"/>
      <c r="Y2"/>
      <c r="Z2"/>
      <c r="AA2"/>
      <c r="AB2"/>
      <c r="AC2"/>
      <c r="AD2"/>
      <c r="AE2"/>
    </row>
    <row r="3" spans="1:31" ht="13.2" customHeight="1">
      <c r="C3" s="933"/>
      <c r="D3" s="933"/>
      <c r="E3" s="933"/>
      <c r="F3" s="933"/>
      <c r="I3" s="470" t="s">
        <v>225</v>
      </c>
      <c r="O3"/>
      <c r="P3"/>
      <c r="Q3"/>
      <c r="R3"/>
      <c r="S3" s="166"/>
      <c r="T3" s="167"/>
      <c r="U3"/>
      <c r="V3"/>
      <c r="W3" t="s">
        <v>1075</v>
      </c>
      <c r="X3"/>
      <c r="Y3"/>
      <c r="Z3"/>
      <c r="AA3"/>
      <c r="AB3"/>
      <c r="AC3"/>
      <c r="AD3"/>
      <c r="AE3"/>
    </row>
    <row r="4" spans="1:31" ht="13.2" customHeight="1">
      <c r="C4" s="468" t="s">
        <v>212</v>
      </c>
      <c r="I4" s="471">
        <v>45689</v>
      </c>
      <c r="J4" s="472" t="s">
        <v>603</v>
      </c>
      <c r="K4" s="468" t="s">
        <v>213</v>
      </c>
      <c r="O4"/>
      <c r="P4"/>
      <c r="Q4"/>
      <c r="R4"/>
      <c r="S4" s="166"/>
      <c r="T4" s="167"/>
      <c r="U4"/>
      <c r="V4"/>
      <c r="W4" t="s">
        <v>1072</v>
      </c>
      <c r="X4"/>
      <c r="Y4" s="166"/>
      <c r="Z4" s="167"/>
      <c r="AA4"/>
      <c r="AB4"/>
      <c r="AC4"/>
      <c r="AD4"/>
      <c r="AE4"/>
    </row>
    <row r="5" spans="1:31" ht="13.2" customHeight="1">
      <c r="C5" s="679" t="s">
        <v>906</v>
      </c>
      <c r="D5" s="969">
        <f>提案表紙!K10</f>
        <v>0</v>
      </c>
      <c r="E5" s="969"/>
      <c r="F5" s="969"/>
      <c r="G5" s="969"/>
      <c r="H5" s="969"/>
      <c r="I5" s="969"/>
      <c r="J5" s="969"/>
      <c r="K5" s="969"/>
      <c r="L5" s="970"/>
      <c r="M5" s="474"/>
      <c r="N5" s="475"/>
      <c r="O5" s="473" t="s">
        <v>100</v>
      </c>
      <c r="P5" s="975">
        <f>提案表紙!E10</f>
        <v>0</v>
      </c>
      <c r="Q5" s="975"/>
      <c r="R5" s="975"/>
      <c r="S5" s="975"/>
      <c r="T5" s="975"/>
      <c r="U5" s="975"/>
      <c r="V5" s="976"/>
      <c r="W5" s="973" t="s">
        <v>215</v>
      </c>
      <c r="X5" s="974"/>
      <c r="Y5" s="476"/>
      <c r="Z5" s="477"/>
      <c r="AA5" s="983"/>
      <c r="AB5" s="983"/>
      <c r="AC5" s="984"/>
      <c r="AD5" s="479" t="s">
        <v>216</v>
      </c>
      <c r="AE5" s="479" t="s">
        <v>216</v>
      </c>
    </row>
    <row r="6" spans="1:31" ht="13.2" customHeight="1">
      <c r="C6" s="480"/>
      <c r="D6" s="971"/>
      <c r="E6" s="971"/>
      <c r="F6" s="971"/>
      <c r="G6" s="971"/>
      <c r="H6" s="971"/>
      <c r="I6" s="971"/>
      <c r="J6" s="971"/>
      <c r="K6" s="971"/>
      <c r="L6" s="972"/>
      <c r="M6" s="474"/>
      <c r="N6" s="475"/>
      <c r="O6" s="480"/>
      <c r="P6" s="977"/>
      <c r="Q6" s="977"/>
      <c r="R6" s="977"/>
      <c r="S6" s="977"/>
      <c r="T6" s="977"/>
      <c r="U6" s="977"/>
      <c r="V6" s="978"/>
      <c r="W6" s="480"/>
      <c r="X6" s="483"/>
      <c r="AA6" s="985"/>
      <c r="AB6" s="985"/>
      <c r="AC6" s="986"/>
      <c r="AD6" s="484"/>
      <c r="AE6" s="484"/>
    </row>
    <row r="7" spans="1:31" ht="13.2" customHeight="1">
      <c r="C7" s="473" t="s">
        <v>217</v>
      </c>
      <c r="D7" s="969">
        <f>提案表紙!A10</f>
        <v>0</v>
      </c>
      <c r="E7" s="969"/>
      <c r="F7" s="969"/>
      <c r="G7" s="969"/>
      <c r="H7" s="969"/>
      <c r="I7" s="969"/>
      <c r="J7" s="969"/>
      <c r="K7" s="969"/>
      <c r="L7" s="970"/>
      <c r="M7" s="474"/>
      <c r="N7" s="475"/>
      <c r="O7" s="473" t="s">
        <v>714</v>
      </c>
      <c r="P7" s="979">
        <f>提案表紙!H10</f>
        <v>0</v>
      </c>
      <c r="Q7" s="980"/>
      <c r="R7" s="693" t="s">
        <v>218</v>
      </c>
      <c r="U7" s="595">
        <f>AE42</f>
        <v>0</v>
      </c>
      <c r="V7" s="692"/>
      <c r="W7" s="973" t="s">
        <v>715</v>
      </c>
      <c r="X7" s="974"/>
      <c r="Y7" s="476"/>
      <c r="Z7" s="477"/>
      <c r="AA7" s="954" t="s">
        <v>391</v>
      </c>
      <c r="AB7" s="914"/>
      <c r="AC7" s="957" t="s">
        <v>962</v>
      </c>
      <c r="AD7" s="957"/>
      <c r="AE7" s="958"/>
    </row>
    <row r="8" spans="1:31" ht="13.2" customHeight="1">
      <c r="C8" s="480"/>
      <c r="D8" s="971"/>
      <c r="E8" s="971"/>
      <c r="F8" s="971"/>
      <c r="G8" s="971"/>
      <c r="H8" s="971"/>
      <c r="I8" s="971"/>
      <c r="J8" s="971"/>
      <c r="K8" s="971"/>
      <c r="L8" s="972"/>
      <c r="M8" s="474"/>
      <c r="N8" s="475"/>
      <c r="O8" s="485"/>
      <c r="P8" s="981"/>
      <c r="Q8" s="982"/>
      <c r="R8" s="480" t="s">
        <v>219</v>
      </c>
      <c r="U8" s="596">
        <f>提案表紙!I10</f>
        <v>0</v>
      </c>
      <c r="V8" s="486"/>
      <c r="W8" s="480"/>
      <c r="X8" s="483"/>
      <c r="AA8" s="956"/>
      <c r="AB8" s="956"/>
      <c r="AC8" s="552" t="s">
        <v>835</v>
      </c>
      <c r="AD8" s="551" t="s">
        <v>837</v>
      </c>
      <c r="AE8" s="296"/>
    </row>
    <row r="9" spans="1:31" ht="13.2" customHeight="1"/>
    <row r="10" spans="1:31" ht="16.2" customHeight="1">
      <c r="A10" s="466">
        <v>1</v>
      </c>
      <c r="B10" s="467">
        <v>6</v>
      </c>
      <c r="C10" s="994" t="s">
        <v>493</v>
      </c>
      <c r="D10" s="995"/>
      <c r="E10" s="995"/>
      <c r="F10" s="996"/>
      <c r="G10" s="487">
        <v>1</v>
      </c>
      <c r="H10" s="488">
        <v>6</v>
      </c>
      <c r="I10" s="1000" t="s">
        <v>873</v>
      </c>
      <c r="J10" s="995"/>
      <c r="K10" s="995"/>
      <c r="L10" s="996"/>
      <c r="M10" s="487">
        <v>1</v>
      </c>
      <c r="N10" s="488">
        <v>6</v>
      </c>
      <c r="O10" s="994" t="s">
        <v>493</v>
      </c>
      <c r="P10" s="995"/>
      <c r="Q10" s="995"/>
      <c r="R10" s="996"/>
      <c r="S10" s="487">
        <v>1</v>
      </c>
      <c r="T10" s="488">
        <v>6</v>
      </c>
      <c r="U10" s="994" t="s">
        <v>493</v>
      </c>
      <c r="V10" s="995"/>
      <c r="W10" s="995"/>
      <c r="X10" s="996"/>
      <c r="Y10" s="487">
        <v>1</v>
      </c>
      <c r="Z10" s="488">
        <v>6</v>
      </c>
      <c r="AA10" s="994" t="s">
        <v>493</v>
      </c>
      <c r="AB10" s="995"/>
      <c r="AC10" s="995"/>
      <c r="AD10" s="996"/>
      <c r="AE10" s="667" t="s">
        <v>220</v>
      </c>
    </row>
    <row r="11" spans="1:31" ht="16.2" customHeight="1">
      <c r="C11" s="489" t="s">
        <v>221</v>
      </c>
      <c r="D11" s="490" t="s">
        <v>222</v>
      </c>
      <c r="E11" s="491" t="s">
        <v>223</v>
      </c>
      <c r="F11" s="492" t="s">
        <v>103</v>
      </c>
      <c r="I11" s="489" t="s">
        <v>221</v>
      </c>
      <c r="J11" s="490" t="s">
        <v>222</v>
      </c>
      <c r="K11" s="491" t="s">
        <v>223</v>
      </c>
      <c r="L11" s="492" t="s">
        <v>103</v>
      </c>
      <c r="O11" s="489" t="s">
        <v>221</v>
      </c>
      <c r="P11" s="490" t="s">
        <v>222</v>
      </c>
      <c r="Q11" s="491" t="s">
        <v>223</v>
      </c>
      <c r="R11" s="492" t="s">
        <v>103</v>
      </c>
      <c r="U11" s="489" t="s">
        <v>221</v>
      </c>
      <c r="V11" s="490" t="s">
        <v>222</v>
      </c>
      <c r="W11" s="491" t="s">
        <v>223</v>
      </c>
      <c r="X11" s="492" t="s">
        <v>103</v>
      </c>
      <c r="AA11" s="489" t="s">
        <v>221</v>
      </c>
      <c r="AB11" s="490" t="s">
        <v>222</v>
      </c>
      <c r="AC11" s="491" t="s">
        <v>223</v>
      </c>
      <c r="AD11" s="492" t="s">
        <v>103</v>
      </c>
      <c r="AE11" s="493" t="s">
        <v>224</v>
      </c>
    </row>
    <row r="12" spans="1:31" ht="16.2" customHeight="1">
      <c r="C12" s="494"/>
      <c r="D12" s="495" ph="1"/>
      <c r="E12" s="496"/>
      <c r="F12" s="497"/>
      <c r="I12" s="498"/>
      <c r="J12" s="499"/>
      <c r="K12" s="500"/>
      <c r="L12" s="499"/>
      <c r="O12" s="498"/>
      <c r="P12" s="499"/>
      <c r="Q12" s="500"/>
      <c r="R12" s="499"/>
      <c r="U12" s="498"/>
      <c r="V12" s="499"/>
      <c r="W12" s="500"/>
      <c r="X12" s="499"/>
      <c r="AA12" s="498"/>
      <c r="AB12" s="499"/>
      <c r="AC12" s="500"/>
      <c r="AD12" s="499"/>
      <c r="AE12" s="499"/>
    </row>
    <row r="13" spans="1:31" ht="16.2" customHeight="1">
      <c r="A13" s="466">
        <v>2</v>
      </c>
      <c r="B13" s="467">
        <v>12</v>
      </c>
      <c r="C13" s="997" t="s">
        <v>716</v>
      </c>
      <c r="D13" s="988"/>
      <c r="E13" s="988"/>
      <c r="F13" s="989"/>
      <c r="G13" s="466">
        <v>2</v>
      </c>
      <c r="H13" s="467">
        <v>11</v>
      </c>
      <c r="I13" s="997" t="s">
        <v>436</v>
      </c>
      <c r="J13" s="988"/>
      <c r="K13" s="988"/>
      <c r="L13" s="989"/>
      <c r="M13" s="466">
        <v>2</v>
      </c>
      <c r="N13" s="467">
        <v>13</v>
      </c>
      <c r="O13" s="993" t="s">
        <v>717</v>
      </c>
      <c r="P13" s="998"/>
      <c r="Q13" s="998"/>
      <c r="R13" s="999"/>
      <c r="S13" s="501">
        <v>2</v>
      </c>
      <c r="T13" s="502">
        <v>17</v>
      </c>
      <c r="U13" s="990" t="s">
        <v>718</v>
      </c>
      <c r="V13" s="988"/>
      <c r="W13" s="988"/>
      <c r="X13" s="989"/>
      <c r="Y13" s="466">
        <v>2</v>
      </c>
      <c r="Z13" s="467">
        <v>16</v>
      </c>
      <c r="AA13" s="990" t="s">
        <v>719</v>
      </c>
      <c r="AB13" s="988"/>
      <c r="AC13" s="988"/>
      <c r="AD13" s="989"/>
      <c r="AE13" s="503"/>
    </row>
    <row r="14" spans="1:31" ht="16.2" customHeight="1">
      <c r="A14" s="466">
        <v>3</v>
      </c>
      <c r="B14" s="467">
        <v>61202</v>
      </c>
      <c r="C14" s="531" t="s">
        <v>892</v>
      </c>
      <c r="D14" s="515">
        <v>100</v>
      </c>
      <c r="E14" s="647"/>
      <c r="F14" s="505"/>
      <c r="G14" s="506">
        <v>3</v>
      </c>
      <c r="H14" s="507">
        <v>61101</v>
      </c>
      <c r="I14" s="508" t="s">
        <v>833</v>
      </c>
      <c r="J14" s="509">
        <v>250</v>
      </c>
      <c r="K14" s="652"/>
      <c r="L14" s="505"/>
      <c r="M14" s="506">
        <v>3</v>
      </c>
      <c r="N14" s="510">
        <v>61313</v>
      </c>
      <c r="O14" s="508" t="s">
        <v>720</v>
      </c>
      <c r="P14" s="509">
        <v>50</v>
      </c>
      <c r="Q14" s="652"/>
      <c r="R14" s="505"/>
      <c r="S14" s="506">
        <v>3</v>
      </c>
      <c r="T14" s="510">
        <v>61742</v>
      </c>
      <c r="U14" s="517" t="s">
        <v>1011</v>
      </c>
      <c r="V14" s="518">
        <v>500</v>
      </c>
      <c r="W14" s="652"/>
      <c r="X14" s="505"/>
      <c r="Y14" s="506">
        <v>3</v>
      </c>
      <c r="Z14" s="510">
        <v>61613</v>
      </c>
      <c r="AA14" s="511" t="s">
        <v>725</v>
      </c>
      <c r="AB14" s="521">
        <v>100</v>
      </c>
      <c r="AC14" s="652"/>
      <c r="AD14" s="505"/>
      <c r="AE14" s="513"/>
    </row>
    <row r="15" spans="1:31" ht="16.2" customHeight="1">
      <c r="A15" s="466">
        <v>3</v>
      </c>
      <c r="B15" s="467">
        <v>61203</v>
      </c>
      <c r="C15" s="514" t="s">
        <v>722</v>
      </c>
      <c r="D15" s="515">
        <v>100</v>
      </c>
      <c r="E15" s="648"/>
      <c r="F15" s="516"/>
      <c r="G15" s="506">
        <v>3</v>
      </c>
      <c r="H15" s="507">
        <v>61103</v>
      </c>
      <c r="I15" s="517" t="s">
        <v>723</v>
      </c>
      <c r="J15" s="518">
        <v>50</v>
      </c>
      <c r="K15" s="653"/>
      <c r="L15" s="505"/>
      <c r="M15" s="506">
        <v>3</v>
      </c>
      <c r="N15" s="510">
        <v>61315</v>
      </c>
      <c r="O15" s="517" t="s">
        <v>1149</v>
      </c>
      <c r="P15" s="518">
        <v>50</v>
      </c>
      <c r="Q15" s="653"/>
      <c r="R15" s="505"/>
      <c r="S15" s="506">
        <v>3</v>
      </c>
      <c r="T15" s="510">
        <v>61746</v>
      </c>
      <c r="U15" s="517" t="s">
        <v>861</v>
      </c>
      <c r="V15" s="518">
        <v>300</v>
      </c>
      <c r="W15" s="653"/>
      <c r="X15" s="505"/>
      <c r="Y15" s="506">
        <v>3</v>
      </c>
      <c r="Z15" s="510">
        <v>61615</v>
      </c>
      <c r="AA15" s="511" t="s">
        <v>728</v>
      </c>
      <c r="AB15" s="518">
        <v>300</v>
      </c>
      <c r="AC15" s="653"/>
      <c r="AD15" s="505"/>
      <c r="AE15" s="513"/>
    </row>
    <row r="16" spans="1:31" ht="16.2" customHeight="1">
      <c r="A16" s="466">
        <v>3</v>
      </c>
      <c r="B16" s="467">
        <v>61205</v>
      </c>
      <c r="C16" s="514" t="s">
        <v>726</v>
      </c>
      <c r="D16" s="515">
        <v>150</v>
      </c>
      <c r="E16" s="648"/>
      <c r="F16" s="516"/>
      <c r="G16" s="506">
        <v>3</v>
      </c>
      <c r="H16" s="507">
        <v>61105</v>
      </c>
      <c r="I16" s="517" t="s">
        <v>727</v>
      </c>
      <c r="J16" s="518">
        <v>200</v>
      </c>
      <c r="K16" s="653"/>
      <c r="L16" s="505"/>
      <c r="M16" s="506">
        <v>3</v>
      </c>
      <c r="N16" s="510"/>
      <c r="O16" s="517"/>
      <c r="P16" s="771"/>
      <c r="Q16" s="653"/>
      <c r="R16" s="505"/>
      <c r="S16" s="506">
        <v>3</v>
      </c>
      <c r="T16" s="510">
        <v>61747</v>
      </c>
      <c r="U16" s="511" t="s">
        <v>739</v>
      </c>
      <c r="V16" s="518">
        <v>150</v>
      </c>
      <c r="W16" s="653"/>
      <c r="X16" s="505"/>
      <c r="Y16" s="506">
        <v>3</v>
      </c>
      <c r="Z16" s="510"/>
      <c r="AA16" s="517"/>
      <c r="AB16" s="701"/>
      <c r="AC16" s="653"/>
      <c r="AD16" s="505"/>
      <c r="AE16" s="513"/>
    </row>
    <row r="17" spans="1:31" ht="16.2" customHeight="1" thickBot="1">
      <c r="A17" s="466">
        <v>3</v>
      </c>
      <c r="B17" s="467">
        <v>61207</v>
      </c>
      <c r="C17" s="514" t="s">
        <v>729</v>
      </c>
      <c r="D17" s="515">
        <v>150</v>
      </c>
      <c r="E17" s="648"/>
      <c r="F17" s="516"/>
      <c r="G17" s="506">
        <v>3</v>
      </c>
      <c r="H17" s="507">
        <v>61107</v>
      </c>
      <c r="I17" s="517" t="s">
        <v>972</v>
      </c>
      <c r="J17" s="518">
        <v>100</v>
      </c>
      <c r="K17" s="653"/>
      <c r="L17" s="505"/>
      <c r="M17" s="506">
        <v>3</v>
      </c>
      <c r="N17" s="510"/>
      <c r="O17" s="592"/>
      <c r="P17" s="519"/>
      <c r="Q17" s="655"/>
      <c r="R17" s="522"/>
      <c r="S17" s="466">
        <v>3</v>
      </c>
      <c r="T17" s="510">
        <v>61751</v>
      </c>
      <c r="U17" s="517" t="s">
        <v>864</v>
      </c>
      <c r="V17" s="518">
        <v>500</v>
      </c>
      <c r="W17" s="658"/>
      <c r="X17" s="505"/>
      <c r="Y17" s="506">
        <v>3</v>
      </c>
      <c r="Z17" s="510"/>
      <c r="AA17" s="511"/>
      <c r="AB17" s="701"/>
      <c r="AC17" s="653"/>
      <c r="AD17" s="505"/>
      <c r="AE17" s="513"/>
    </row>
    <row r="18" spans="1:31" ht="16.2" customHeight="1" thickTop="1" thickBot="1">
      <c r="A18" s="466">
        <v>3</v>
      </c>
      <c r="B18" s="467">
        <v>61209</v>
      </c>
      <c r="C18" s="784" t="s">
        <v>1291</v>
      </c>
      <c r="D18" s="515">
        <v>300</v>
      </c>
      <c r="E18" s="648"/>
      <c r="F18" s="516"/>
      <c r="G18" s="506">
        <v>3</v>
      </c>
      <c r="H18" s="507">
        <v>61109</v>
      </c>
      <c r="I18" s="511" t="s">
        <v>730</v>
      </c>
      <c r="J18" s="518">
        <v>50</v>
      </c>
      <c r="K18" s="653"/>
      <c r="L18" s="505"/>
      <c r="M18" s="506">
        <v>4</v>
      </c>
      <c r="N18" s="510"/>
      <c r="O18" s="524" t="s">
        <v>731</v>
      </c>
      <c r="P18" s="525">
        <f>SUM(P14:P17)</f>
        <v>100</v>
      </c>
      <c r="Q18" s="526"/>
      <c r="R18" s="527">
        <f>SUM(R14:R17)</f>
        <v>0</v>
      </c>
      <c r="S18" s="506">
        <v>3</v>
      </c>
      <c r="T18" s="510">
        <v>61753</v>
      </c>
      <c r="U18" s="517" t="s">
        <v>951</v>
      </c>
      <c r="V18" s="518">
        <v>50</v>
      </c>
      <c r="W18" s="653"/>
      <c r="X18" s="505"/>
      <c r="Y18" s="506">
        <v>3</v>
      </c>
      <c r="Z18" s="510"/>
      <c r="AA18" s="511"/>
      <c r="AB18" s="518"/>
      <c r="AC18" s="658"/>
      <c r="AD18" s="523"/>
      <c r="AE18" s="513"/>
    </row>
    <row r="19" spans="1:31" ht="16.2" customHeight="1" thickTop="1">
      <c r="A19" s="466">
        <v>3</v>
      </c>
      <c r="B19" s="467">
        <v>61211</v>
      </c>
      <c r="C19" s="511" t="s">
        <v>732</v>
      </c>
      <c r="D19" s="515">
        <v>200</v>
      </c>
      <c r="E19" s="648"/>
      <c r="F19" s="516"/>
      <c r="G19" s="506">
        <v>3</v>
      </c>
      <c r="H19" s="507">
        <v>61111</v>
      </c>
      <c r="I19" s="528" t="s">
        <v>733</v>
      </c>
      <c r="J19" s="518">
        <v>50</v>
      </c>
      <c r="K19" s="653"/>
      <c r="L19" s="505"/>
      <c r="M19" s="506">
        <v>2</v>
      </c>
      <c r="N19" s="510">
        <v>13</v>
      </c>
      <c r="O19" s="990" t="s">
        <v>734</v>
      </c>
      <c r="P19" s="991"/>
      <c r="Q19" s="991"/>
      <c r="R19" s="992"/>
      <c r="S19" s="506">
        <v>3</v>
      </c>
      <c r="T19" s="510">
        <v>61755</v>
      </c>
      <c r="U19" s="511" t="s">
        <v>750</v>
      </c>
      <c r="V19" s="518">
        <v>150</v>
      </c>
      <c r="W19" s="653"/>
      <c r="X19" s="505"/>
      <c r="Y19" s="506">
        <v>4</v>
      </c>
      <c r="Z19" s="510"/>
      <c r="AA19" s="524" t="s">
        <v>735</v>
      </c>
      <c r="AB19" s="525">
        <f>SUM(AB14:AB18)</f>
        <v>400</v>
      </c>
      <c r="AC19" s="529"/>
      <c r="AD19" s="527">
        <f>SUM(AD14:AD18)</f>
        <v>0</v>
      </c>
      <c r="AE19" s="513"/>
    </row>
    <row r="20" spans="1:31" ht="16.2" customHeight="1">
      <c r="A20" s="466">
        <v>3</v>
      </c>
      <c r="B20" s="467">
        <v>61215</v>
      </c>
      <c r="C20" s="511" t="s">
        <v>738</v>
      </c>
      <c r="D20" s="515">
        <v>900</v>
      </c>
      <c r="E20" s="648"/>
      <c r="F20" s="516"/>
      <c r="G20" s="506">
        <v>3</v>
      </c>
      <c r="H20" s="507"/>
      <c r="I20" s="592"/>
      <c r="J20" s="594"/>
      <c r="K20" s="653"/>
      <c r="L20" s="520"/>
      <c r="M20" s="466">
        <v>3</v>
      </c>
      <c r="N20" s="467">
        <v>61319</v>
      </c>
      <c r="O20" s="508" t="s">
        <v>736</v>
      </c>
      <c r="P20" s="530">
        <v>300</v>
      </c>
      <c r="Q20" s="656"/>
      <c r="R20" s="505"/>
      <c r="S20" s="506">
        <v>3</v>
      </c>
      <c r="T20" s="510">
        <v>61756</v>
      </c>
      <c r="U20" s="517" t="s">
        <v>997</v>
      </c>
      <c r="V20" s="518">
        <v>50</v>
      </c>
      <c r="W20" s="653"/>
      <c r="X20" s="505"/>
      <c r="Y20" s="506">
        <v>2</v>
      </c>
      <c r="Z20" s="510">
        <v>16</v>
      </c>
      <c r="AA20" s="768" t="s">
        <v>737</v>
      </c>
      <c r="AB20" s="769"/>
      <c r="AC20" s="769"/>
      <c r="AD20" s="770"/>
      <c r="AE20" s="513"/>
    </row>
    <row r="21" spans="1:31" ht="16.2" customHeight="1" thickBot="1">
      <c r="A21" s="466">
        <v>3</v>
      </c>
      <c r="B21" s="467">
        <v>61217</v>
      </c>
      <c r="C21" s="531" t="s">
        <v>741</v>
      </c>
      <c r="D21" s="783" t="s">
        <v>902</v>
      </c>
      <c r="E21" s="648"/>
      <c r="F21" s="516"/>
      <c r="G21" s="506">
        <v>3</v>
      </c>
      <c r="H21" s="507"/>
      <c r="I21" s="592"/>
      <c r="J21" s="594"/>
      <c r="K21" s="653"/>
      <c r="L21" s="520"/>
      <c r="M21" s="506">
        <v>3</v>
      </c>
      <c r="N21" s="510">
        <v>61321</v>
      </c>
      <c r="O21" s="517" t="s">
        <v>856</v>
      </c>
      <c r="P21" s="518">
        <v>100</v>
      </c>
      <c r="Q21" s="653"/>
      <c r="R21" s="505"/>
      <c r="S21" s="506">
        <v>3</v>
      </c>
      <c r="T21" s="510">
        <v>61759</v>
      </c>
      <c r="U21" s="511" t="s">
        <v>754</v>
      </c>
      <c r="V21" s="518">
        <v>100</v>
      </c>
      <c r="W21" s="653"/>
      <c r="X21" s="505"/>
      <c r="Y21" s="506">
        <v>3</v>
      </c>
      <c r="Z21" s="510">
        <v>61619</v>
      </c>
      <c r="AA21" s="511" t="s">
        <v>740</v>
      </c>
      <c r="AB21" s="512">
        <v>50</v>
      </c>
      <c r="AC21" s="653"/>
      <c r="AD21" s="505"/>
      <c r="AE21" s="513"/>
    </row>
    <row r="22" spans="1:31" ht="16.2" customHeight="1" thickTop="1" thickBot="1">
      <c r="A22" s="466">
        <v>3</v>
      </c>
      <c r="B22" s="467">
        <v>61223</v>
      </c>
      <c r="C22" s="517" t="s">
        <v>745</v>
      </c>
      <c r="D22" s="748">
        <v>100</v>
      </c>
      <c r="E22" s="647"/>
      <c r="F22" s="505"/>
      <c r="G22" s="506">
        <v>4</v>
      </c>
      <c r="H22" s="507"/>
      <c r="I22" s="524" t="s">
        <v>742</v>
      </c>
      <c r="J22" s="525">
        <f>SUM(J14:J21)</f>
        <v>700</v>
      </c>
      <c r="K22" s="526"/>
      <c r="L22" s="527">
        <f>SUM(L14:L21)</f>
        <v>0</v>
      </c>
      <c r="M22" s="506">
        <v>3</v>
      </c>
      <c r="N22" s="510"/>
      <c r="O22" s="592"/>
      <c r="P22" s="532"/>
      <c r="Q22" s="653"/>
      <c r="R22" s="520"/>
      <c r="S22" s="506">
        <v>3</v>
      </c>
      <c r="T22" s="510">
        <v>61760</v>
      </c>
      <c r="U22" s="517" t="s">
        <v>1091</v>
      </c>
      <c r="V22" s="518">
        <v>50</v>
      </c>
      <c r="W22" s="653"/>
      <c r="X22" s="505"/>
      <c r="Y22" s="506">
        <v>3</v>
      </c>
      <c r="Z22" s="510">
        <v>61623</v>
      </c>
      <c r="AA22" s="511" t="s">
        <v>744</v>
      </c>
      <c r="AB22" s="532">
        <v>50</v>
      </c>
      <c r="AC22" s="652"/>
      <c r="AD22" s="505"/>
      <c r="AE22" s="513"/>
    </row>
    <row r="23" spans="1:31" ht="16.2" customHeight="1" thickTop="1">
      <c r="A23" s="466">
        <v>3</v>
      </c>
      <c r="B23" s="467">
        <v>61225</v>
      </c>
      <c r="C23" s="511" t="s">
        <v>748</v>
      </c>
      <c r="D23" s="515">
        <v>150</v>
      </c>
      <c r="E23" s="648"/>
      <c r="F23" s="516"/>
      <c r="G23" s="506">
        <v>2</v>
      </c>
      <c r="H23" s="510">
        <v>13</v>
      </c>
      <c r="I23" s="987" t="s">
        <v>135</v>
      </c>
      <c r="J23" s="988"/>
      <c r="K23" s="988"/>
      <c r="L23" s="989"/>
      <c r="M23" s="506">
        <v>4</v>
      </c>
      <c r="N23" s="510"/>
      <c r="O23" s="524" t="s">
        <v>743</v>
      </c>
      <c r="P23" s="525">
        <f>SUM(P20:P22)</f>
        <v>400</v>
      </c>
      <c r="Q23" s="526"/>
      <c r="R23" s="527">
        <f>SUM(R20:R22)</f>
        <v>0</v>
      </c>
      <c r="S23" s="506">
        <v>3</v>
      </c>
      <c r="T23" s="510">
        <v>61762</v>
      </c>
      <c r="U23" s="517" t="s">
        <v>1089</v>
      </c>
      <c r="V23" s="518">
        <v>50</v>
      </c>
      <c r="W23" s="653"/>
      <c r="X23" s="505"/>
      <c r="Y23" s="506">
        <v>3</v>
      </c>
      <c r="Z23" s="510">
        <v>61625</v>
      </c>
      <c r="AA23" s="511" t="s">
        <v>747</v>
      </c>
      <c r="AB23" s="532">
        <v>50</v>
      </c>
      <c r="AC23" s="653"/>
      <c r="AD23" s="505"/>
      <c r="AE23" s="513"/>
    </row>
    <row r="24" spans="1:31" ht="16.2" customHeight="1">
      <c r="A24" s="466">
        <v>3</v>
      </c>
      <c r="C24" s="511"/>
      <c r="D24" s="515"/>
      <c r="E24" s="648"/>
      <c r="F24" s="516"/>
      <c r="G24" s="506">
        <v>3</v>
      </c>
      <c r="H24" s="510">
        <v>61301</v>
      </c>
      <c r="I24" s="511" t="s">
        <v>746</v>
      </c>
      <c r="J24" s="518">
        <v>250</v>
      </c>
      <c r="K24" s="652"/>
      <c r="L24" s="505"/>
      <c r="M24" s="506">
        <v>2</v>
      </c>
      <c r="N24" s="510">
        <v>17</v>
      </c>
      <c r="O24" s="987" t="s">
        <v>718</v>
      </c>
      <c r="P24" s="988"/>
      <c r="Q24" s="988"/>
      <c r="R24" s="989"/>
      <c r="S24" s="506">
        <v>3</v>
      </c>
      <c r="T24" s="510"/>
      <c r="U24" s="517"/>
      <c r="V24" s="701"/>
      <c r="W24" s="653"/>
      <c r="X24" s="520"/>
      <c r="Y24" s="506">
        <v>3</v>
      </c>
      <c r="Z24" s="510"/>
      <c r="AA24" s="511"/>
      <c r="AB24" s="532"/>
      <c r="AC24" s="653"/>
      <c r="AD24" s="505"/>
      <c r="AE24" s="513"/>
    </row>
    <row r="25" spans="1:31" ht="16.2" customHeight="1">
      <c r="A25" s="466">
        <v>3</v>
      </c>
      <c r="C25" s="511"/>
      <c r="D25" s="515"/>
      <c r="E25" s="648"/>
      <c r="F25" s="516"/>
      <c r="G25" s="506">
        <v>3</v>
      </c>
      <c r="H25" s="510">
        <v>61302</v>
      </c>
      <c r="I25" s="517" t="s">
        <v>905</v>
      </c>
      <c r="J25" s="532">
        <v>150</v>
      </c>
      <c r="K25" s="652"/>
      <c r="L25" s="505"/>
      <c r="M25" s="506">
        <v>3</v>
      </c>
      <c r="N25" s="510">
        <v>61701</v>
      </c>
      <c r="O25" s="511" t="s">
        <v>749</v>
      </c>
      <c r="P25" s="518">
        <v>250</v>
      </c>
      <c r="Q25" s="652"/>
      <c r="R25" s="505"/>
      <c r="S25" s="506">
        <v>3</v>
      </c>
      <c r="T25" s="510"/>
      <c r="U25" s="511"/>
      <c r="V25" s="518"/>
      <c r="W25" s="658"/>
      <c r="X25" s="523"/>
      <c r="Y25" s="506">
        <v>3</v>
      </c>
      <c r="Z25" s="510"/>
      <c r="AA25" s="533"/>
      <c r="AB25" s="532"/>
      <c r="AC25" s="653"/>
      <c r="AD25" s="520"/>
      <c r="AE25" s="513"/>
    </row>
    <row r="26" spans="1:31" ht="16.2" customHeight="1" thickBot="1">
      <c r="A26" s="466">
        <v>3</v>
      </c>
      <c r="C26" s="511"/>
      <c r="D26" s="515"/>
      <c r="E26" s="648"/>
      <c r="F26" s="516"/>
      <c r="G26" s="506">
        <v>3</v>
      </c>
      <c r="H26" s="510"/>
      <c r="I26" s="592"/>
      <c r="J26" s="532"/>
      <c r="K26" s="653"/>
      <c r="L26" s="520"/>
      <c r="M26" s="506">
        <v>3</v>
      </c>
      <c r="N26" s="510">
        <v>61703</v>
      </c>
      <c r="O26" s="511" t="s">
        <v>751</v>
      </c>
      <c r="P26" s="518">
        <v>50</v>
      </c>
      <c r="Q26" s="652"/>
      <c r="R26" s="505"/>
      <c r="S26" s="506">
        <v>3</v>
      </c>
      <c r="T26" s="510"/>
      <c r="U26" s="517"/>
      <c r="V26" s="518"/>
      <c r="W26" s="653"/>
      <c r="X26" s="520"/>
      <c r="Y26" s="506">
        <v>3</v>
      </c>
      <c r="Z26" s="510"/>
      <c r="AA26" s="533"/>
      <c r="AB26" s="532"/>
      <c r="AC26" s="653"/>
      <c r="AD26" s="520"/>
      <c r="AE26" s="513"/>
    </row>
    <row r="27" spans="1:31" ht="16.2" customHeight="1" thickTop="1" thickBot="1">
      <c r="A27" s="466">
        <v>3</v>
      </c>
      <c r="C27" s="511"/>
      <c r="D27" s="515"/>
      <c r="E27" s="648"/>
      <c r="F27" s="516"/>
      <c r="G27" s="466">
        <v>4</v>
      </c>
      <c r="I27" s="524" t="s">
        <v>752</v>
      </c>
      <c r="J27" s="525">
        <f>SUM(J24:J26)</f>
        <v>400</v>
      </c>
      <c r="K27" s="526"/>
      <c r="L27" s="527">
        <f>SUM(L24:L26)</f>
        <v>0</v>
      </c>
      <c r="M27" s="466">
        <v>3</v>
      </c>
      <c r="N27" s="467">
        <v>61706</v>
      </c>
      <c r="O27" s="511" t="s">
        <v>753</v>
      </c>
      <c r="P27" s="518">
        <v>150</v>
      </c>
      <c r="Q27" s="652"/>
      <c r="R27" s="505"/>
      <c r="S27" s="506">
        <v>3</v>
      </c>
      <c r="T27" s="510"/>
      <c r="U27" s="517"/>
      <c r="V27" s="518"/>
      <c r="W27" s="704"/>
      <c r="X27" s="705"/>
      <c r="Y27" s="506">
        <v>4</v>
      </c>
      <c r="Z27" s="510"/>
      <c r="AA27" s="524" t="s">
        <v>755</v>
      </c>
      <c r="AB27" s="525">
        <f>SUM(AB21:AB26)</f>
        <v>150</v>
      </c>
      <c r="AC27" s="529"/>
      <c r="AD27" s="527">
        <f>SUM(AD21:AD26)</f>
        <v>0</v>
      </c>
      <c r="AE27" s="513"/>
    </row>
    <row r="28" spans="1:31" ht="16.2" customHeight="1" thickTop="1" thickBot="1">
      <c r="A28" s="466">
        <v>3</v>
      </c>
      <c r="C28" s="592"/>
      <c r="D28" s="593"/>
      <c r="E28" s="648"/>
      <c r="F28" s="516"/>
      <c r="G28" s="466">
        <v>2</v>
      </c>
      <c r="H28" s="467">
        <v>13</v>
      </c>
      <c r="I28" s="990" t="s">
        <v>451</v>
      </c>
      <c r="J28" s="988"/>
      <c r="K28" s="988"/>
      <c r="L28" s="989"/>
      <c r="M28" s="466">
        <v>3</v>
      </c>
      <c r="N28" s="467">
        <v>61707</v>
      </c>
      <c r="O28" s="511" t="s">
        <v>756</v>
      </c>
      <c r="P28" s="518">
        <v>100</v>
      </c>
      <c r="Q28" s="652"/>
      <c r="R28" s="505"/>
      <c r="S28" s="506">
        <v>4</v>
      </c>
      <c r="T28" s="510"/>
      <c r="U28" s="524" t="s">
        <v>765</v>
      </c>
      <c r="V28" s="525">
        <f>SUM(P25:P40,V14:V27)</f>
        <v>4900</v>
      </c>
      <c r="W28" s="529"/>
      <c r="X28" s="527">
        <f>SUM(R25:R40,X14:X27)</f>
        <v>0</v>
      </c>
      <c r="Y28" s="466">
        <v>2</v>
      </c>
      <c r="Z28" s="467">
        <v>15</v>
      </c>
      <c r="AA28" s="768" t="s">
        <v>757</v>
      </c>
      <c r="AB28" s="769"/>
      <c r="AC28" s="769"/>
      <c r="AD28" s="770"/>
      <c r="AE28" s="513"/>
    </row>
    <row r="29" spans="1:31" ht="16.2" customHeight="1" thickTop="1">
      <c r="A29" s="466">
        <v>4</v>
      </c>
      <c r="C29" s="792" t="s">
        <v>758</v>
      </c>
      <c r="D29" s="525">
        <f>SUM(D14:D28)</f>
        <v>2150</v>
      </c>
      <c r="E29" s="526"/>
      <c r="F29" s="527">
        <f>SUM(F14:F28)</f>
        <v>0</v>
      </c>
      <c r="G29" s="466">
        <v>3</v>
      </c>
      <c r="H29" s="467">
        <v>61303</v>
      </c>
      <c r="I29" s="504" t="s">
        <v>759</v>
      </c>
      <c r="J29" s="534">
        <v>200</v>
      </c>
      <c r="K29" s="654"/>
      <c r="L29" s="505"/>
      <c r="M29" s="466">
        <v>3</v>
      </c>
      <c r="N29" s="467">
        <v>61709</v>
      </c>
      <c r="O29" s="511" t="s">
        <v>760</v>
      </c>
      <c r="P29" s="518">
        <v>100</v>
      </c>
      <c r="Q29" s="652"/>
      <c r="R29" s="505"/>
      <c r="S29" s="466">
        <v>2</v>
      </c>
      <c r="T29" s="467">
        <v>16</v>
      </c>
      <c r="U29" s="987" t="s">
        <v>188</v>
      </c>
      <c r="V29" s="988"/>
      <c r="W29" s="988"/>
      <c r="X29" s="989"/>
      <c r="Y29" s="506">
        <v>3</v>
      </c>
      <c r="Z29" s="510">
        <v>61501</v>
      </c>
      <c r="AA29" s="511" t="s">
        <v>761</v>
      </c>
      <c r="AB29" s="512">
        <v>150</v>
      </c>
      <c r="AC29" s="652"/>
      <c r="AD29" s="505"/>
      <c r="AE29" s="513"/>
    </row>
    <row r="30" spans="1:31" ht="16.2" customHeight="1">
      <c r="A30" s="466">
        <v>2</v>
      </c>
      <c r="B30" s="467">
        <v>12</v>
      </c>
      <c r="C30" s="993" t="s">
        <v>762</v>
      </c>
      <c r="D30" s="988"/>
      <c r="E30" s="988"/>
      <c r="F30" s="989"/>
      <c r="G30" s="466">
        <v>3</v>
      </c>
      <c r="H30" s="467">
        <v>61305</v>
      </c>
      <c r="I30" s="511" t="s">
        <v>763</v>
      </c>
      <c r="J30" s="535">
        <v>100</v>
      </c>
      <c r="K30" s="653"/>
      <c r="L30" s="505"/>
      <c r="M30" s="466">
        <v>3</v>
      </c>
      <c r="N30" s="467">
        <v>61711</v>
      </c>
      <c r="O30" s="511" t="s">
        <v>764</v>
      </c>
      <c r="P30" s="518">
        <v>100</v>
      </c>
      <c r="Q30" s="652"/>
      <c r="R30" s="505"/>
      <c r="S30" s="466">
        <v>3</v>
      </c>
      <c r="T30" s="510">
        <v>61606</v>
      </c>
      <c r="U30" s="517" t="s">
        <v>1224</v>
      </c>
      <c r="V30" s="518">
        <v>100</v>
      </c>
      <c r="W30" s="653"/>
      <c r="X30" s="505"/>
      <c r="Y30" s="506">
        <v>3</v>
      </c>
      <c r="Z30" s="510">
        <v>61503</v>
      </c>
      <c r="AA30" s="511" t="s">
        <v>766</v>
      </c>
      <c r="AB30" s="521">
        <v>50</v>
      </c>
      <c r="AC30" s="653"/>
      <c r="AD30" s="505"/>
      <c r="AE30" s="513"/>
    </row>
    <row r="31" spans="1:31" ht="16.2" customHeight="1">
      <c r="A31" s="466">
        <v>3</v>
      </c>
      <c r="B31" s="467">
        <v>61227</v>
      </c>
      <c r="C31" s="605" t="s">
        <v>884</v>
      </c>
      <c r="D31" s="530">
        <v>100</v>
      </c>
      <c r="E31" s="649"/>
      <c r="F31" s="505"/>
      <c r="G31" s="466">
        <v>3</v>
      </c>
      <c r="I31" s="511"/>
      <c r="J31" s="775"/>
      <c r="K31" s="653"/>
      <c r="L31" s="505"/>
      <c r="M31" s="466">
        <v>3</v>
      </c>
      <c r="N31" s="467">
        <v>61713</v>
      </c>
      <c r="O31" s="511" t="s">
        <v>767</v>
      </c>
      <c r="P31" s="518">
        <v>50</v>
      </c>
      <c r="Q31" s="652"/>
      <c r="R31" s="505"/>
      <c r="S31" s="466">
        <v>3</v>
      </c>
      <c r="T31" s="467">
        <v>61601</v>
      </c>
      <c r="U31" s="511" t="s">
        <v>771</v>
      </c>
      <c r="V31" s="532">
        <v>250</v>
      </c>
      <c r="W31" s="653"/>
      <c r="X31" s="505"/>
      <c r="Y31" s="506">
        <v>3</v>
      </c>
      <c r="Z31" s="510">
        <v>61505</v>
      </c>
      <c r="AA31" s="511" t="s">
        <v>768</v>
      </c>
      <c r="AB31" s="518">
        <v>50</v>
      </c>
      <c r="AC31" s="653"/>
      <c r="AD31" s="505"/>
      <c r="AE31" s="513"/>
    </row>
    <row r="32" spans="1:31" ht="16.2" customHeight="1">
      <c r="A32" s="466">
        <v>3</v>
      </c>
      <c r="B32" s="467">
        <v>61229</v>
      </c>
      <c r="C32" s="514" t="s">
        <v>769</v>
      </c>
      <c r="D32" s="518">
        <v>100</v>
      </c>
      <c r="E32" s="648"/>
      <c r="F32" s="505"/>
      <c r="I32" s="592"/>
      <c r="J32" s="519"/>
      <c r="K32" s="653"/>
      <c r="L32" s="520"/>
      <c r="M32" s="466">
        <v>3</v>
      </c>
      <c r="N32" s="467">
        <v>61715</v>
      </c>
      <c r="O32" s="511" t="s">
        <v>770</v>
      </c>
      <c r="P32" s="518">
        <v>100</v>
      </c>
      <c r="Q32" s="652"/>
      <c r="R32" s="505"/>
      <c r="S32" s="466">
        <v>3</v>
      </c>
      <c r="T32" s="467">
        <v>61603</v>
      </c>
      <c r="U32" s="511" t="s">
        <v>774</v>
      </c>
      <c r="V32" s="532">
        <v>150</v>
      </c>
      <c r="W32" s="653"/>
      <c r="X32" s="505"/>
      <c r="Y32" s="506">
        <v>3</v>
      </c>
      <c r="Z32" s="510">
        <v>61507</v>
      </c>
      <c r="AA32" s="511" t="s">
        <v>772</v>
      </c>
      <c r="AB32" s="518">
        <v>50</v>
      </c>
      <c r="AC32" s="653"/>
      <c r="AD32" s="505"/>
      <c r="AE32" s="513"/>
    </row>
    <row r="33" spans="1:31" ht="16.2" customHeight="1" thickBot="1">
      <c r="A33" s="466">
        <v>3</v>
      </c>
      <c r="B33" s="467">
        <v>61231</v>
      </c>
      <c r="C33" s="514" t="s">
        <v>773</v>
      </c>
      <c r="D33" s="515">
        <v>100</v>
      </c>
      <c r="E33" s="648"/>
      <c r="F33" s="505"/>
      <c r="G33" s="466">
        <v>3</v>
      </c>
      <c r="I33" s="592"/>
      <c r="J33" s="519"/>
      <c r="K33" s="653"/>
      <c r="L33" s="520"/>
      <c r="M33" s="466">
        <v>3</v>
      </c>
      <c r="N33" s="467">
        <v>61717</v>
      </c>
      <c r="O33" s="517" t="s">
        <v>1063</v>
      </c>
      <c r="P33" s="518">
        <v>50</v>
      </c>
      <c r="Q33" s="652"/>
      <c r="R33" s="505"/>
      <c r="S33" s="506">
        <v>3</v>
      </c>
      <c r="T33" s="467">
        <v>61605</v>
      </c>
      <c r="U33" s="511" t="s">
        <v>778</v>
      </c>
      <c r="V33" s="781" t="s">
        <v>902</v>
      </c>
      <c r="W33" s="653"/>
      <c r="X33" s="505"/>
      <c r="Y33" s="506">
        <v>3</v>
      </c>
      <c r="Z33" s="510">
        <v>61509</v>
      </c>
      <c r="AA33" s="511" t="s">
        <v>775</v>
      </c>
      <c r="AB33" s="518">
        <v>50</v>
      </c>
      <c r="AC33" s="658"/>
      <c r="AD33" s="505"/>
      <c r="AE33" s="513"/>
    </row>
    <row r="34" spans="1:31" ht="16.2" customHeight="1" thickTop="1" thickBot="1">
      <c r="A34" s="466">
        <v>3</v>
      </c>
      <c r="B34" s="467">
        <v>61233</v>
      </c>
      <c r="C34" s="514" t="s">
        <v>776</v>
      </c>
      <c r="D34" s="518">
        <v>100</v>
      </c>
      <c r="E34" s="648"/>
      <c r="F34" s="505"/>
      <c r="G34" s="466">
        <v>4</v>
      </c>
      <c r="I34" s="524" t="s">
        <v>777</v>
      </c>
      <c r="J34" s="525">
        <f>SUM(J29:J33)</f>
        <v>300</v>
      </c>
      <c r="K34" s="526"/>
      <c r="L34" s="527">
        <f>SUM(L29:L33)</f>
        <v>0</v>
      </c>
      <c r="M34" s="466">
        <v>3</v>
      </c>
      <c r="N34" s="467">
        <v>61719</v>
      </c>
      <c r="O34" s="517" t="s">
        <v>1030</v>
      </c>
      <c r="P34" s="518">
        <v>1200</v>
      </c>
      <c r="Q34" s="652"/>
      <c r="R34" s="505"/>
      <c r="S34" s="506">
        <v>3</v>
      </c>
      <c r="T34" s="510"/>
      <c r="U34" s="517"/>
      <c r="V34" s="518"/>
      <c r="W34" s="653"/>
      <c r="X34" s="505"/>
      <c r="Y34" s="506">
        <v>3</v>
      </c>
      <c r="Z34" s="510"/>
      <c r="AA34" s="597"/>
      <c r="AB34" s="532"/>
      <c r="AC34" s="658"/>
      <c r="AD34" s="523"/>
      <c r="AE34" s="513"/>
    </row>
    <row r="35" spans="1:31" ht="16.2" customHeight="1" thickTop="1" thickBot="1">
      <c r="A35" s="466">
        <v>3</v>
      </c>
      <c r="B35" s="467">
        <v>61235</v>
      </c>
      <c r="C35" s="514" t="s">
        <v>779</v>
      </c>
      <c r="D35" s="518">
        <v>50</v>
      </c>
      <c r="E35" s="648"/>
      <c r="F35" s="505"/>
      <c r="G35" s="466">
        <v>2</v>
      </c>
      <c r="H35" s="467">
        <v>13</v>
      </c>
      <c r="I35" s="990" t="s">
        <v>780</v>
      </c>
      <c r="J35" s="988"/>
      <c r="K35" s="988"/>
      <c r="L35" s="989"/>
      <c r="M35" s="466">
        <v>3</v>
      </c>
      <c r="N35" s="467">
        <v>61723</v>
      </c>
      <c r="O35" s="517" t="s">
        <v>883</v>
      </c>
      <c r="P35" s="782" t="s">
        <v>902</v>
      </c>
      <c r="Q35" s="652"/>
      <c r="R35" s="505"/>
      <c r="S35" s="506">
        <v>3</v>
      </c>
      <c r="T35" s="510"/>
      <c r="U35" s="517"/>
      <c r="V35" s="701"/>
      <c r="W35" s="653"/>
      <c r="X35" s="520"/>
      <c r="Y35" s="506">
        <v>4</v>
      </c>
      <c r="Z35" s="510"/>
      <c r="AA35" s="524" t="s">
        <v>781</v>
      </c>
      <c r="AB35" s="525">
        <f>SUM(AB29:AB34)</f>
        <v>350</v>
      </c>
      <c r="AC35" s="529"/>
      <c r="AD35" s="527">
        <f>SUM(AD29:AD34)</f>
        <v>0</v>
      </c>
      <c r="AE35" s="513"/>
    </row>
    <row r="36" spans="1:31" ht="16.2" customHeight="1" thickTop="1">
      <c r="A36" s="466">
        <v>3</v>
      </c>
      <c r="B36" s="467">
        <v>61237</v>
      </c>
      <c r="C36" s="514" t="s">
        <v>782</v>
      </c>
      <c r="D36" s="518">
        <v>50</v>
      </c>
      <c r="E36" s="650"/>
      <c r="F36" s="505"/>
      <c r="G36" s="506">
        <v>3</v>
      </c>
      <c r="H36" s="467">
        <v>61309</v>
      </c>
      <c r="I36" s="511" t="s">
        <v>783</v>
      </c>
      <c r="J36" s="535">
        <v>250</v>
      </c>
      <c r="K36" s="653"/>
      <c r="L36" s="505"/>
      <c r="M36" s="506">
        <v>3</v>
      </c>
      <c r="N36" s="510">
        <v>61724</v>
      </c>
      <c r="O36" s="517" t="s">
        <v>1001</v>
      </c>
      <c r="P36" s="782" t="s">
        <v>902</v>
      </c>
      <c r="Q36" s="653"/>
      <c r="R36" s="505"/>
      <c r="S36" s="506">
        <v>4</v>
      </c>
      <c r="T36" s="510"/>
      <c r="U36" s="524" t="s">
        <v>784</v>
      </c>
      <c r="V36" s="525">
        <f>SUM(V30:V35)</f>
        <v>500</v>
      </c>
      <c r="W36" s="529"/>
      <c r="X36" s="527">
        <f>SUM(X30:X35)</f>
        <v>0</v>
      </c>
      <c r="Y36" s="466">
        <v>2</v>
      </c>
      <c r="Z36" s="467">
        <v>15</v>
      </c>
      <c r="AA36" s="768" t="s">
        <v>7</v>
      </c>
      <c r="AB36" s="769"/>
      <c r="AC36" s="769"/>
      <c r="AD36" s="770"/>
      <c r="AE36" s="513"/>
    </row>
    <row r="37" spans="1:31" ht="16.2" customHeight="1">
      <c r="A37" s="466">
        <v>3</v>
      </c>
      <c r="B37" s="467">
        <v>61239</v>
      </c>
      <c r="C37" s="531" t="s">
        <v>1029</v>
      </c>
      <c r="D37" s="521">
        <v>100</v>
      </c>
      <c r="E37" s="650"/>
      <c r="F37" s="505"/>
      <c r="G37" s="466">
        <v>3</v>
      </c>
      <c r="I37" s="511"/>
      <c r="J37" s="771"/>
      <c r="K37" s="652"/>
      <c r="L37" s="505"/>
      <c r="M37" s="466">
        <v>3</v>
      </c>
      <c r="N37" s="510">
        <v>61729</v>
      </c>
      <c r="O37" s="517" t="s">
        <v>1031</v>
      </c>
      <c r="P37" s="509">
        <v>400</v>
      </c>
      <c r="Q37" s="652"/>
      <c r="R37" s="505"/>
      <c r="S37" s="506">
        <v>2</v>
      </c>
      <c r="T37" s="510">
        <v>16</v>
      </c>
      <c r="U37" s="987" t="s">
        <v>785</v>
      </c>
      <c r="V37" s="988"/>
      <c r="W37" s="988"/>
      <c r="X37" s="989"/>
      <c r="Y37" s="506">
        <v>3</v>
      </c>
      <c r="Z37" s="510">
        <v>61511</v>
      </c>
      <c r="AA37" s="511" t="s">
        <v>786</v>
      </c>
      <c r="AB37" s="512">
        <v>200</v>
      </c>
      <c r="AC37" s="652"/>
      <c r="AD37" s="505"/>
      <c r="AE37" s="513"/>
    </row>
    <row r="38" spans="1:31" ht="16.2" customHeight="1">
      <c r="A38" s="466">
        <v>3</v>
      </c>
      <c r="B38" s="467">
        <v>61241</v>
      </c>
      <c r="C38" s="514" t="s">
        <v>787</v>
      </c>
      <c r="D38" s="521">
        <v>50</v>
      </c>
      <c r="E38" s="650"/>
      <c r="F38" s="505"/>
      <c r="G38" s="466">
        <v>3</v>
      </c>
      <c r="I38" s="592"/>
      <c r="J38" s="532"/>
      <c r="K38" s="653"/>
      <c r="L38" s="520"/>
      <c r="M38" s="466">
        <v>3</v>
      </c>
      <c r="N38" s="510">
        <v>61733</v>
      </c>
      <c r="O38" s="511" t="s">
        <v>721</v>
      </c>
      <c r="P38" s="518">
        <v>200</v>
      </c>
      <c r="Q38" s="653"/>
      <c r="R38" s="505"/>
      <c r="S38" s="466">
        <v>3</v>
      </c>
      <c r="T38" s="467">
        <v>61607</v>
      </c>
      <c r="U38" s="511" t="s">
        <v>788</v>
      </c>
      <c r="V38" s="532">
        <v>200</v>
      </c>
      <c r="W38" s="653"/>
      <c r="X38" s="505"/>
      <c r="Y38" s="506">
        <v>3</v>
      </c>
      <c r="Z38" s="510"/>
      <c r="AA38" s="511"/>
      <c r="AB38" s="702"/>
      <c r="AC38" s="653"/>
      <c r="AD38" s="520"/>
      <c r="AE38" s="513"/>
    </row>
    <row r="39" spans="1:31" ht="16.2" customHeight="1" thickBot="1">
      <c r="A39" s="466">
        <v>3</v>
      </c>
      <c r="C39" s="738"/>
      <c r="D39" s="701"/>
      <c r="E39" s="651"/>
      <c r="F39" s="536"/>
      <c r="G39" s="506">
        <v>3</v>
      </c>
      <c r="H39" s="510"/>
      <c r="I39" s="592"/>
      <c r="J39" s="532"/>
      <c r="K39" s="653"/>
      <c r="L39" s="520"/>
      <c r="M39" s="506">
        <v>3</v>
      </c>
      <c r="N39" s="510">
        <v>61735</v>
      </c>
      <c r="O39" s="511" t="s">
        <v>724</v>
      </c>
      <c r="P39" s="518">
        <v>50</v>
      </c>
      <c r="Q39" s="653"/>
      <c r="R39" s="505"/>
      <c r="S39" s="466">
        <v>3</v>
      </c>
      <c r="T39" s="467">
        <v>61609</v>
      </c>
      <c r="U39" s="511" t="s">
        <v>789</v>
      </c>
      <c r="V39" s="532">
        <v>100</v>
      </c>
      <c r="W39" s="653"/>
      <c r="X39" s="505"/>
      <c r="Y39" s="506">
        <v>3</v>
      </c>
      <c r="Z39" s="510"/>
      <c r="AA39" s="533"/>
      <c r="AB39" s="532"/>
      <c r="AC39" s="653"/>
      <c r="AD39" s="520"/>
      <c r="AE39" s="513"/>
    </row>
    <row r="40" spans="1:31" ht="16.2" customHeight="1" thickTop="1">
      <c r="A40" s="466">
        <v>4</v>
      </c>
      <c r="C40" s="524" t="s">
        <v>790</v>
      </c>
      <c r="D40" s="525">
        <f>SUM(D31:D39)</f>
        <v>650</v>
      </c>
      <c r="E40" s="526"/>
      <c r="F40" s="527">
        <f>SUM(F31:F39)</f>
        <v>0</v>
      </c>
      <c r="G40" s="506">
        <v>4</v>
      </c>
      <c r="H40" s="510"/>
      <c r="I40" s="524" t="s">
        <v>791</v>
      </c>
      <c r="J40" s="525">
        <f>SUM(J36:J39)</f>
        <v>250</v>
      </c>
      <c r="K40" s="526"/>
      <c r="L40" s="527">
        <f>SUM(L36:L39)</f>
        <v>0</v>
      </c>
      <c r="M40" s="506">
        <v>3</v>
      </c>
      <c r="N40" s="510">
        <v>61737</v>
      </c>
      <c r="O40" s="729" t="s">
        <v>1018</v>
      </c>
      <c r="P40" s="706">
        <v>200</v>
      </c>
      <c r="Q40" s="657"/>
      <c r="R40" s="717"/>
      <c r="S40" s="506">
        <v>4</v>
      </c>
      <c r="T40" s="510"/>
      <c r="U40" s="524" t="s">
        <v>792</v>
      </c>
      <c r="V40" s="525">
        <f>SUM(V38:V39)</f>
        <v>300</v>
      </c>
      <c r="W40" s="529"/>
      <c r="X40" s="527">
        <f>SUM(X38:X39)</f>
        <v>0</v>
      </c>
      <c r="Y40" s="506">
        <v>4</v>
      </c>
      <c r="Z40" s="510"/>
      <c r="AA40" s="524" t="s">
        <v>793</v>
      </c>
      <c r="AB40" s="525">
        <f>SUM(AB37:AB39)</f>
        <v>200</v>
      </c>
      <c r="AC40" s="529"/>
      <c r="AD40" s="527">
        <f>SUM(AD37:AD39)</f>
        <v>0</v>
      </c>
      <c r="AE40" s="513"/>
    </row>
    <row r="41" spans="1:31" ht="16.2" customHeight="1">
      <c r="A41" s="466">
        <v>9</v>
      </c>
      <c r="C41" s="719" t="s">
        <v>1225</v>
      </c>
      <c r="D41" s="478"/>
      <c r="E41" s="478"/>
      <c r="F41" s="478"/>
      <c r="G41" s="481">
        <v>9</v>
      </c>
      <c r="H41" s="482"/>
      <c r="I41" s="537"/>
      <c r="J41" s="537"/>
      <c r="K41" s="537"/>
      <c r="L41" s="537"/>
      <c r="M41" s="481">
        <v>9</v>
      </c>
      <c r="N41" s="482"/>
      <c r="O41" s="537"/>
      <c r="P41" s="537"/>
      <c r="Q41" s="537"/>
      <c r="R41" s="537"/>
      <c r="S41" s="481">
        <v>9</v>
      </c>
      <c r="T41" s="482"/>
      <c r="U41" s="538"/>
      <c r="V41" s="537"/>
      <c r="W41" s="537"/>
      <c r="X41" s="537"/>
      <c r="Y41" s="481">
        <v>9</v>
      </c>
      <c r="Z41" s="482"/>
      <c r="AA41" s="539"/>
      <c r="AB41" s="537"/>
      <c r="AC41" s="537"/>
      <c r="AD41" s="602" t="s">
        <v>880</v>
      </c>
      <c r="AE41" s="540">
        <f>D29+D40+J22+J27+J34+J40+P18+P23+V28+V36+V40+AB19+AB27+AB35+AB40</f>
        <v>11750</v>
      </c>
    </row>
    <row r="42" spans="1:31" ht="16.2" customHeight="1">
      <c r="C42" t="s">
        <v>1266</v>
      </c>
      <c r="D42" s="537"/>
      <c r="E42" s="538"/>
      <c r="F42" s="537"/>
      <c r="G42" s="481"/>
      <c r="H42" s="482"/>
      <c r="I42" s="537"/>
      <c r="J42" s="537"/>
      <c r="K42" s="537"/>
      <c r="L42" s="537"/>
      <c r="M42" s="481"/>
      <c r="N42" s="482"/>
      <c r="O42" s="541"/>
      <c r="P42" s="537"/>
      <c r="Q42" s="537"/>
      <c r="R42" s="537"/>
      <c r="S42" s="481"/>
      <c r="T42" s="482"/>
      <c r="U42" s="538"/>
      <c r="V42" s="537"/>
      <c r="W42" s="537"/>
      <c r="X42" s="537"/>
      <c r="Y42" s="481"/>
      <c r="Z42" s="482"/>
      <c r="AA42" s="538"/>
      <c r="AB42" s="537"/>
      <c r="AC42" s="537"/>
      <c r="AD42" s="602" t="s">
        <v>881</v>
      </c>
      <c r="AE42" s="542">
        <f>F29+F40+L22+L27+L34+L40+R18+R23+X28+X36+X40+AD19+AD27+AD35+AD40</f>
        <v>0</v>
      </c>
    </row>
    <row r="43" spans="1:31" ht="16.2" customHeight="1">
      <c r="C43" s="329" t="s">
        <v>1267</v>
      </c>
      <c r="D43" s="537"/>
      <c r="E43" s="537"/>
      <c r="F43" s="537"/>
      <c r="G43" s="481"/>
      <c r="H43" s="482"/>
      <c r="I43" s="537"/>
      <c r="J43" s="537"/>
      <c r="K43" s="537"/>
      <c r="L43" s="537"/>
      <c r="M43" s="481"/>
      <c r="N43" s="482"/>
      <c r="O43" s="541"/>
      <c r="P43" s="537"/>
      <c r="Q43" s="537"/>
      <c r="R43" s="537"/>
      <c r="S43" s="481"/>
      <c r="T43" s="482"/>
      <c r="U43" s="537"/>
      <c r="V43" s="537"/>
      <c r="W43" s="537"/>
      <c r="X43" s="537"/>
      <c r="Y43" s="481"/>
      <c r="Z43" s="482"/>
      <c r="AA43" s="537"/>
      <c r="AB43" s="537"/>
      <c r="AC43" s="537"/>
      <c r="AD43" s="537"/>
      <c r="AE43" s="537"/>
    </row>
    <row r="44" spans="1:31" ht="16.2" customHeight="1">
      <c r="C44" s="719" t="s">
        <v>1275</v>
      </c>
      <c r="D44" s="537"/>
      <c r="E44" s="537"/>
      <c r="F44" s="537"/>
      <c r="G44" s="481"/>
      <c r="H44" s="482"/>
      <c r="I44" s="537"/>
      <c r="J44" s="537"/>
      <c r="K44" s="537"/>
      <c r="L44" s="537"/>
      <c r="M44" s="481"/>
      <c r="N44" s="482"/>
      <c r="O44" s="541"/>
      <c r="P44" s="537"/>
      <c r="Q44" s="537"/>
      <c r="R44" s="537"/>
      <c r="S44" s="481"/>
      <c r="T44" s="482"/>
      <c r="U44" s="537"/>
      <c r="V44" s="537"/>
      <c r="W44" s="537"/>
      <c r="X44" s="537"/>
      <c r="Y44" s="481"/>
      <c r="Z44" s="482"/>
      <c r="AA44" s="537"/>
      <c r="AB44" s="537"/>
      <c r="AC44" s="537"/>
      <c r="AD44" s="537"/>
      <c r="AE44" s="537"/>
    </row>
    <row r="45" spans="1:31" ht="16.2" customHeight="1">
      <c r="C45" s="329" t="s">
        <v>1299</v>
      </c>
      <c r="D45" s="537"/>
      <c r="E45" s="537"/>
      <c r="F45" s="537"/>
      <c r="G45" s="481"/>
      <c r="H45" s="482"/>
      <c r="I45" s="537"/>
      <c r="J45" s="537"/>
      <c r="K45" s="537"/>
      <c r="L45" s="537"/>
      <c r="M45" s="481"/>
      <c r="N45" s="482"/>
      <c r="O45" s="541"/>
      <c r="P45" s="537"/>
      <c r="Q45" s="537"/>
      <c r="R45" s="537"/>
      <c r="S45" s="481"/>
      <c r="T45" s="482"/>
      <c r="U45" s="537"/>
      <c r="V45" s="537"/>
      <c r="W45" s="537"/>
      <c r="X45" s="537"/>
      <c r="Y45" s="481"/>
      <c r="Z45" s="482"/>
      <c r="AA45" s="537"/>
      <c r="AB45" s="537"/>
      <c r="AC45" s="537"/>
      <c r="AD45" s="537"/>
      <c r="AE45" s="537"/>
    </row>
    <row r="46" spans="1:31" ht="16.2" customHeight="1">
      <c r="C46" s="739" t="s">
        <v>1343</v>
      </c>
      <c r="D46" s="537"/>
      <c r="E46" s="537"/>
      <c r="F46" s="537"/>
      <c r="G46" s="481"/>
      <c r="H46" s="482"/>
      <c r="I46" s="537"/>
      <c r="J46" s="537"/>
      <c r="K46" s="537"/>
      <c r="L46" s="537"/>
      <c r="M46" s="481"/>
      <c r="N46" s="482"/>
      <c r="O46" s="541"/>
      <c r="P46" s="537"/>
      <c r="Q46" s="537"/>
      <c r="R46" s="537"/>
      <c r="S46" s="481"/>
      <c r="T46" s="482"/>
      <c r="U46" s="537"/>
      <c r="V46" s="537"/>
      <c r="W46" s="537"/>
      <c r="X46" s="537"/>
      <c r="Y46" s="481"/>
      <c r="Z46" s="482"/>
      <c r="AA46" s="537"/>
      <c r="AB46" s="537"/>
      <c r="AC46" s="537"/>
      <c r="AD46" s="537"/>
      <c r="AE46" s="537"/>
    </row>
    <row r="47" spans="1:31" ht="16.2" customHeight="1">
      <c r="C47" s="719"/>
      <c r="D47" s="537"/>
      <c r="E47" s="537"/>
      <c r="F47" s="537"/>
      <c r="G47" s="481"/>
      <c r="H47" s="482"/>
      <c r="I47" s="537"/>
      <c r="J47" s="537"/>
      <c r="K47" s="537"/>
      <c r="L47" s="537"/>
      <c r="M47" s="481"/>
      <c r="N47" s="482"/>
      <c r="O47" s="541"/>
      <c r="P47" s="537"/>
      <c r="Q47" s="537"/>
      <c r="R47" s="537"/>
      <c r="S47" s="481"/>
      <c r="T47" s="482"/>
      <c r="U47" s="537"/>
      <c r="V47" s="537"/>
      <c r="W47" s="537"/>
      <c r="X47" s="537"/>
      <c r="Y47" s="481"/>
      <c r="Z47" s="482"/>
      <c r="AA47" s="537"/>
      <c r="AB47" s="537"/>
      <c r="AC47" s="537"/>
      <c r="AD47" s="537"/>
      <c r="AE47" s="537"/>
    </row>
    <row r="48" spans="1:31" ht="16.2" customHeight="1">
      <c r="C48" s="719"/>
      <c r="D48" s="537"/>
      <c r="E48" s="537"/>
      <c r="F48" s="537"/>
      <c r="G48" s="481"/>
      <c r="H48" s="482"/>
      <c r="I48" s="537"/>
      <c r="J48" s="537"/>
      <c r="K48" s="537"/>
      <c r="L48" s="537"/>
      <c r="M48" s="481"/>
      <c r="N48" s="482"/>
      <c r="O48" s="541"/>
      <c r="P48" s="537"/>
      <c r="Q48" s="537"/>
      <c r="R48" s="537"/>
      <c r="S48" s="481"/>
      <c r="T48" s="482"/>
      <c r="U48" s="537"/>
      <c r="V48" s="537"/>
      <c r="W48" s="537"/>
      <c r="X48" s="537"/>
      <c r="Y48" s="481"/>
      <c r="Z48" s="482"/>
      <c r="AA48" s="537"/>
      <c r="AB48" s="537"/>
      <c r="AC48" s="537"/>
      <c r="AD48" s="537"/>
      <c r="AE48" s="537"/>
    </row>
    <row r="49" spans="3:31" ht="16.2" customHeight="1">
      <c r="C49" s="537"/>
      <c r="D49" s="537"/>
      <c r="E49" s="537"/>
      <c r="F49" s="537"/>
      <c r="G49" s="481"/>
      <c r="H49" s="482"/>
      <c r="I49" s="537"/>
      <c r="J49" s="537"/>
      <c r="K49" s="537"/>
      <c r="L49" s="537"/>
      <c r="M49" s="481"/>
      <c r="N49" s="482"/>
      <c r="O49" s="541"/>
      <c r="P49" s="537"/>
      <c r="Q49" s="537"/>
      <c r="R49" s="537"/>
      <c r="S49" s="481"/>
      <c r="T49" s="482"/>
      <c r="U49" s="537"/>
      <c r="V49" s="537"/>
      <c r="W49" s="537"/>
      <c r="X49" s="537"/>
      <c r="Y49" s="481"/>
      <c r="Z49" s="482"/>
      <c r="AA49" s="537"/>
      <c r="AB49" s="537"/>
      <c r="AC49" s="537"/>
      <c r="AD49" s="537"/>
      <c r="AE49" s="537"/>
    </row>
    <row r="50" spans="3:31" ht="16.2" customHeight="1">
      <c r="C50" s="537"/>
      <c r="D50" s="537"/>
      <c r="E50" s="537"/>
      <c r="F50" s="537"/>
      <c r="G50" s="481"/>
      <c r="H50" s="482"/>
      <c r="I50" s="537"/>
      <c r="J50" s="537"/>
      <c r="K50" s="537"/>
      <c r="L50" s="537"/>
      <c r="M50" s="481"/>
      <c r="N50" s="482"/>
      <c r="O50" s="541"/>
      <c r="P50" s="537"/>
      <c r="Q50" s="537"/>
      <c r="R50" s="537"/>
      <c r="S50" s="481"/>
      <c r="T50" s="482"/>
      <c r="U50" s="537"/>
      <c r="V50" s="537"/>
      <c r="W50" s="537"/>
      <c r="X50" s="537"/>
      <c r="Y50" s="481"/>
      <c r="Z50" s="482"/>
      <c r="AA50" s="537"/>
      <c r="AB50" s="537"/>
      <c r="AC50" s="537"/>
      <c r="AD50" s="537"/>
      <c r="AE50" s="537"/>
    </row>
    <row r="51" spans="3:31" ht="16.2" customHeight="1">
      <c r="C51" s="537"/>
      <c r="D51" s="537"/>
      <c r="E51" s="537"/>
      <c r="F51" s="537"/>
      <c r="G51" s="481"/>
      <c r="H51" s="482"/>
      <c r="I51" s="537"/>
      <c r="J51" s="537"/>
      <c r="K51" s="537"/>
      <c r="L51" s="537"/>
      <c r="M51" s="481"/>
      <c r="N51" s="482"/>
      <c r="O51" s="541"/>
      <c r="P51" s="537"/>
      <c r="Q51" s="537"/>
      <c r="R51" s="537"/>
      <c r="S51" s="481"/>
      <c r="T51" s="482"/>
      <c r="U51" s="537"/>
      <c r="V51" s="537"/>
      <c r="W51" s="537"/>
      <c r="X51" s="537"/>
      <c r="Y51" s="481"/>
      <c r="Z51" s="482"/>
      <c r="AA51" s="537"/>
      <c r="AB51" s="537"/>
      <c r="AC51" s="537"/>
      <c r="AD51" s="537"/>
      <c r="AE51" s="537"/>
    </row>
    <row r="52" spans="3:31" ht="16.2" customHeight="1">
      <c r="C52" s="537"/>
      <c r="D52" s="537"/>
      <c r="E52" s="537"/>
      <c r="F52" s="537"/>
      <c r="G52" s="481"/>
      <c r="H52" s="482"/>
      <c r="I52" s="537"/>
      <c r="J52" s="537"/>
      <c r="K52" s="537"/>
      <c r="L52" s="537"/>
      <c r="M52" s="481"/>
      <c r="N52" s="482"/>
      <c r="O52" s="541"/>
      <c r="P52" s="537"/>
      <c r="Q52" s="537"/>
      <c r="R52" s="537"/>
      <c r="S52" s="481"/>
      <c r="T52" s="482"/>
      <c r="U52" s="537"/>
      <c r="V52" s="537"/>
      <c r="W52" s="537"/>
      <c r="X52" s="537"/>
      <c r="Y52" s="481"/>
      <c r="Z52" s="482"/>
      <c r="AA52" s="537"/>
      <c r="AB52" s="537"/>
      <c r="AC52" s="537"/>
      <c r="AD52" s="537"/>
      <c r="AE52" s="537"/>
    </row>
    <row r="53" spans="3:31" ht="16.2" customHeight="1">
      <c r="C53" s="537"/>
      <c r="D53" s="537"/>
      <c r="E53" s="537"/>
      <c r="F53" s="537"/>
      <c r="G53" s="481"/>
      <c r="H53" s="482"/>
      <c r="I53" s="537"/>
      <c r="J53" s="537"/>
      <c r="K53" s="537"/>
      <c r="L53" s="537"/>
      <c r="M53" s="481"/>
      <c r="N53" s="482"/>
      <c r="O53" s="541"/>
      <c r="P53" s="537"/>
      <c r="Q53" s="537"/>
      <c r="R53" s="537"/>
      <c r="S53" s="481"/>
      <c r="T53" s="482"/>
      <c r="U53" s="537"/>
      <c r="V53" s="537"/>
      <c r="W53" s="537"/>
      <c r="X53" s="537"/>
      <c r="Y53" s="481"/>
      <c r="Z53" s="482"/>
      <c r="AA53" s="537"/>
      <c r="AB53" s="537"/>
      <c r="AC53" s="537"/>
      <c r="AD53" s="537"/>
      <c r="AE53" s="537"/>
    </row>
    <row r="54" spans="3:31" ht="16.2" customHeight="1">
      <c r="C54" s="537"/>
      <c r="D54" s="537"/>
      <c r="E54" s="537"/>
      <c r="F54" s="537"/>
      <c r="G54" s="481"/>
      <c r="H54" s="482"/>
      <c r="I54" s="537"/>
      <c r="J54" s="537"/>
      <c r="K54" s="537"/>
      <c r="L54" s="537"/>
      <c r="M54" s="481"/>
      <c r="N54" s="482"/>
      <c r="O54" s="541"/>
      <c r="P54" s="537"/>
      <c r="Q54" s="537"/>
      <c r="R54" s="537"/>
      <c r="S54" s="481"/>
      <c r="T54" s="482"/>
      <c r="U54" s="537"/>
      <c r="V54" s="537"/>
      <c r="W54" s="537"/>
      <c r="X54" s="537"/>
      <c r="Y54" s="481"/>
      <c r="Z54" s="482"/>
      <c r="AA54" s="537"/>
      <c r="AB54" s="537"/>
      <c r="AC54" s="537"/>
      <c r="AD54" s="537"/>
      <c r="AE54" s="537"/>
    </row>
    <row r="55" spans="3:31" ht="16.2" customHeight="1">
      <c r="C55" s="537"/>
      <c r="D55" s="537"/>
      <c r="E55" s="537"/>
      <c r="F55" s="537"/>
      <c r="G55" s="481"/>
      <c r="H55" s="482"/>
      <c r="I55" s="537"/>
      <c r="J55" s="537"/>
      <c r="K55" s="537"/>
      <c r="L55" s="537"/>
      <c r="M55" s="481"/>
      <c r="N55" s="482"/>
      <c r="O55" s="541"/>
      <c r="P55" s="537"/>
      <c r="Q55" s="537"/>
      <c r="R55" s="537"/>
      <c r="S55" s="481"/>
      <c r="T55" s="482"/>
      <c r="U55" s="537"/>
      <c r="V55" s="537"/>
      <c r="W55" s="537"/>
      <c r="X55" s="537"/>
      <c r="Y55" s="481"/>
      <c r="Z55" s="482"/>
      <c r="AA55" s="537"/>
      <c r="AB55" s="537"/>
      <c r="AC55" s="537"/>
      <c r="AD55" s="537"/>
      <c r="AE55" s="537"/>
    </row>
    <row r="56" spans="3:31" ht="16.2" customHeight="1">
      <c r="C56" s="537"/>
      <c r="D56" s="537"/>
      <c r="E56" s="537"/>
      <c r="F56" s="537"/>
      <c r="G56" s="481"/>
      <c r="H56" s="482"/>
      <c r="I56" s="537"/>
      <c r="J56" s="537"/>
      <c r="K56" s="537"/>
      <c r="L56" s="537"/>
      <c r="M56" s="481"/>
      <c r="N56" s="482"/>
      <c r="O56" s="541"/>
      <c r="P56" s="537"/>
      <c r="Q56" s="537"/>
      <c r="R56" s="537"/>
      <c r="S56" s="481"/>
      <c r="T56" s="482"/>
      <c r="U56" s="537"/>
      <c r="V56" s="537"/>
      <c r="W56" s="537"/>
      <c r="X56" s="537"/>
      <c r="Y56" s="481"/>
      <c r="Z56" s="482"/>
      <c r="AA56" s="537"/>
      <c r="AB56" s="537"/>
      <c r="AC56" s="537"/>
      <c r="AD56" s="537"/>
      <c r="AE56" s="537"/>
    </row>
    <row r="57" spans="3:31" ht="16.2" customHeight="1">
      <c r="C57" s="537"/>
      <c r="D57" s="537"/>
      <c r="E57" s="537"/>
      <c r="F57" s="537"/>
      <c r="G57" s="481"/>
      <c r="H57" s="482"/>
      <c r="I57" s="537"/>
      <c r="J57" s="537"/>
      <c r="K57" s="537"/>
      <c r="L57" s="537"/>
      <c r="M57" s="481"/>
      <c r="N57" s="482"/>
      <c r="O57" s="541"/>
      <c r="P57" s="537"/>
      <c r="Q57" s="537"/>
      <c r="R57" s="537"/>
      <c r="S57" s="481"/>
      <c r="T57" s="482"/>
      <c r="U57" s="537"/>
      <c r="V57" s="537"/>
      <c r="W57" s="537"/>
      <c r="X57" s="537"/>
      <c r="Y57" s="481"/>
      <c r="Z57" s="482"/>
      <c r="AA57" s="537"/>
      <c r="AB57" s="537"/>
      <c r="AC57" s="537"/>
      <c r="AD57" s="537"/>
      <c r="AE57" s="537"/>
    </row>
    <row r="58" spans="3:31" ht="16.2" customHeight="1">
      <c r="C58" s="537"/>
      <c r="D58" s="537"/>
      <c r="E58" s="537"/>
      <c r="F58" s="537"/>
      <c r="G58" s="481"/>
      <c r="H58" s="482"/>
      <c r="I58" s="537"/>
      <c r="J58" s="537"/>
      <c r="K58" s="537"/>
      <c r="L58" s="537"/>
      <c r="M58" s="481"/>
      <c r="N58" s="482"/>
      <c r="O58" s="541"/>
      <c r="P58" s="537"/>
      <c r="Q58" s="537"/>
      <c r="R58" s="537"/>
      <c r="S58" s="481"/>
      <c r="T58" s="482"/>
      <c r="U58" s="537"/>
      <c r="V58" s="537"/>
      <c r="W58" s="537"/>
      <c r="X58" s="537"/>
      <c r="Y58" s="481"/>
      <c r="Z58" s="482"/>
      <c r="AA58" s="537"/>
      <c r="AB58" s="537"/>
      <c r="AC58" s="537"/>
      <c r="AD58" s="537"/>
      <c r="AE58" s="537"/>
    </row>
    <row r="59" spans="3:31" ht="16.2" customHeight="1">
      <c r="C59" s="537"/>
      <c r="D59" s="537"/>
      <c r="E59" s="537"/>
      <c r="F59" s="537"/>
      <c r="G59" s="481"/>
      <c r="H59" s="482"/>
      <c r="I59" s="537"/>
      <c r="J59" s="537"/>
      <c r="K59" s="537"/>
      <c r="L59" s="537"/>
      <c r="M59" s="481"/>
      <c r="N59" s="482"/>
      <c r="O59" s="541"/>
      <c r="P59" s="537"/>
      <c r="Q59" s="537"/>
      <c r="R59" s="537"/>
      <c r="S59" s="481"/>
      <c r="T59" s="482"/>
      <c r="U59" s="537"/>
      <c r="V59" s="537"/>
      <c r="W59" s="537"/>
      <c r="X59" s="537"/>
      <c r="Y59" s="481"/>
      <c r="Z59" s="482"/>
      <c r="AA59" s="537"/>
      <c r="AB59" s="537"/>
      <c r="AC59" s="537"/>
      <c r="AD59" s="537"/>
      <c r="AE59" s="537"/>
    </row>
    <row r="60" spans="3:31" ht="16.2" customHeight="1">
      <c r="C60" s="537"/>
      <c r="D60" s="537"/>
      <c r="E60" s="537"/>
      <c r="F60" s="537"/>
      <c r="G60" s="481"/>
      <c r="H60" s="482"/>
      <c r="I60" s="537"/>
      <c r="J60" s="537"/>
      <c r="K60" s="537"/>
      <c r="L60" s="537"/>
      <c r="M60" s="481"/>
      <c r="N60" s="482"/>
      <c r="O60" s="541"/>
      <c r="P60" s="537"/>
      <c r="Q60" s="537"/>
      <c r="R60" s="537"/>
      <c r="S60" s="481"/>
      <c r="T60" s="482"/>
      <c r="U60" s="537"/>
      <c r="V60" s="537"/>
      <c r="W60" s="537"/>
      <c r="X60" s="537"/>
      <c r="Y60" s="481"/>
      <c r="Z60" s="482"/>
      <c r="AA60" s="537"/>
      <c r="AB60" s="537"/>
      <c r="AC60" s="537"/>
      <c r="AD60" s="537"/>
      <c r="AE60" s="537"/>
    </row>
    <row r="61" spans="3:31" ht="16.2" customHeight="1">
      <c r="C61" s="537"/>
      <c r="D61" s="537"/>
      <c r="E61" s="537"/>
      <c r="F61" s="537"/>
      <c r="G61" s="481"/>
      <c r="H61" s="482"/>
      <c r="I61" s="537"/>
      <c r="J61" s="537"/>
      <c r="K61" s="537"/>
      <c r="L61" s="537"/>
      <c r="M61" s="481"/>
      <c r="N61" s="482"/>
      <c r="O61" s="541"/>
      <c r="P61" s="537"/>
      <c r="Q61" s="537"/>
      <c r="R61" s="537"/>
      <c r="S61" s="481"/>
      <c r="T61" s="482"/>
      <c r="U61" s="537"/>
      <c r="V61" s="537"/>
      <c r="W61" s="537"/>
      <c r="X61" s="537"/>
      <c r="Y61" s="481"/>
      <c r="Z61" s="482"/>
      <c r="AA61" s="537"/>
      <c r="AB61" s="537"/>
      <c r="AC61" s="537"/>
      <c r="AD61" s="537"/>
      <c r="AE61" s="537"/>
    </row>
    <row r="62" spans="3:31" ht="16.2" customHeight="1">
      <c r="C62" s="537"/>
      <c r="D62" s="537"/>
      <c r="E62" s="537"/>
      <c r="F62" s="537"/>
      <c r="G62" s="481"/>
      <c r="H62" s="482"/>
      <c r="I62" s="537"/>
      <c r="J62" s="537"/>
      <c r="K62" s="537"/>
      <c r="L62" s="537"/>
      <c r="M62" s="481"/>
      <c r="N62" s="482"/>
      <c r="O62" s="537"/>
      <c r="P62" s="537"/>
      <c r="Q62" s="537"/>
      <c r="R62" s="537"/>
      <c r="S62" s="481"/>
      <c r="T62" s="482"/>
      <c r="U62" s="537"/>
      <c r="V62" s="537"/>
      <c r="W62" s="537"/>
      <c r="X62" s="537"/>
      <c r="Y62" s="481"/>
      <c r="Z62" s="482"/>
      <c r="AA62" s="537"/>
      <c r="AB62" s="537"/>
      <c r="AC62" s="537"/>
      <c r="AD62" s="537"/>
      <c r="AE62" s="537"/>
    </row>
    <row r="63" spans="3:31" ht="16.2" customHeight="1">
      <c r="C63" s="537"/>
      <c r="D63" s="537"/>
      <c r="E63" s="537"/>
      <c r="F63" s="537"/>
      <c r="G63" s="481"/>
      <c r="H63" s="482"/>
      <c r="I63" s="537"/>
      <c r="J63" s="537"/>
      <c r="K63" s="537"/>
      <c r="L63" s="537"/>
      <c r="M63" s="481"/>
      <c r="N63" s="482"/>
      <c r="O63" s="537"/>
      <c r="P63" s="537"/>
      <c r="Q63" s="537"/>
      <c r="R63" s="537"/>
      <c r="S63" s="481"/>
      <c r="T63" s="482"/>
      <c r="U63" s="537"/>
      <c r="V63" s="537"/>
      <c r="W63" s="537"/>
      <c r="X63" s="537"/>
      <c r="Y63" s="481"/>
      <c r="Z63" s="482"/>
      <c r="AA63" s="537"/>
      <c r="AB63" s="537"/>
      <c r="AC63" s="537"/>
      <c r="AD63" s="537"/>
      <c r="AE63" s="537"/>
    </row>
    <row r="64" spans="3:31" ht="16.2" customHeight="1">
      <c r="C64" s="537"/>
      <c r="D64" s="537"/>
      <c r="E64" s="537"/>
      <c r="F64" s="537"/>
      <c r="G64" s="481"/>
      <c r="H64" s="482"/>
      <c r="I64" s="537"/>
      <c r="J64" s="537"/>
      <c r="K64" s="537"/>
      <c r="L64" s="537"/>
      <c r="M64" s="481"/>
      <c r="N64" s="482"/>
      <c r="O64" s="537"/>
      <c r="P64" s="537"/>
      <c r="Q64" s="537"/>
      <c r="R64" s="537"/>
      <c r="S64" s="481"/>
      <c r="T64" s="482"/>
      <c r="U64" s="537"/>
      <c r="V64" s="537"/>
      <c r="W64" s="537"/>
      <c r="X64" s="537"/>
      <c r="Y64" s="481"/>
      <c r="Z64" s="482"/>
      <c r="AA64" s="537"/>
      <c r="AB64" s="537"/>
      <c r="AC64" s="537"/>
      <c r="AD64" s="537"/>
      <c r="AE64" s="537"/>
    </row>
    <row r="65" spans="3:31" ht="16.2" customHeight="1">
      <c r="C65" s="537"/>
      <c r="D65" s="537"/>
      <c r="E65" s="537"/>
      <c r="F65" s="537"/>
      <c r="G65" s="481"/>
      <c r="H65" s="482"/>
      <c r="I65" s="537"/>
      <c r="J65" s="537"/>
      <c r="K65" s="537"/>
      <c r="L65" s="537"/>
      <c r="M65" s="481"/>
      <c r="N65" s="482"/>
      <c r="O65" s="537"/>
      <c r="P65" s="537"/>
      <c r="Q65" s="537"/>
      <c r="R65" s="537"/>
      <c r="S65" s="481"/>
      <c r="T65" s="482"/>
      <c r="U65" s="537"/>
      <c r="V65" s="537"/>
      <c r="W65" s="537"/>
      <c r="X65" s="537"/>
      <c r="Y65" s="481"/>
      <c r="Z65" s="482"/>
      <c r="AA65" s="537"/>
      <c r="AB65" s="537"/>
      <c r="AC65" s="537"/>
      <c r="AD65" s="537"/>
      <c r="AE65" s="537"/>
    </row>
    <row r="66" spans="3:31" ht="16.2" customHeight="1">
      <c r="C66" s="537"/>
      <c r="D66" s="537"/>
      <c r="E66" s="537"/>
      <c r="F66" s="537"/>
      <c r="G66" s="481"/>
      <c r="H66" s="482"/>
      <c r="I66" s="537"/>
      <c r="J66" s="537"/>
      <c r="K66" s="537"/>
      <c r="L66" s="537"/>
      <c r="M66" s="481"/>
      <c r="N66" s="482"/>
      <c r="O66" s="537"/>
      <c r="P66" s="537"/>
      <c r="Q66" s="537"/>
      <c r="R66" s="537"/>
      <c r="S66" s="481"/>
      <c r="T66" s="482"/>
      <c r="U66" s="537"/>
      <c r="V66" s="537"/>
      <c r="W66" s="537"/>
      <c r="X66" s="537"/>
      <c r="Y66" s="481"/>
      <c r="Z66" s="482"/>
      <c r="AA66" s="537"/>
      <c r="AB66" s="537"/>
      <c r="AC66" s="537"/>
      <c r="AD66" s="537"/>
      <c r="AE66" s="537"/>
    </row>
    <row r="67" spans="3:31" ht="16.2" customHeight="1">
      <c r="C67" s="537"/>
      <c r="D67" s="537"/>
      <c r="E67" s="537"/>
      <c r="F67" s="537"/>
      <c r="G67" s="481"/>
      <c r="H67" s="482"/>
      <c r="I67" s="537"/>
      <c r="J67" s="537"/>
      <c r="K67" s="537"/>
      <c r="L67" s="537"/>
      <c r="M67" s="481"/>
      <c r="N67" s="482"/>
      <c r="O67" s="537"/>
      <c r="P67" s="537"/>
      <c r="Q67" s="537"/>
      <c r="R67" s="537"/>
      <c r="S67" s="481"/>
      <c r="T67" s="482"/>
      <c r="U67" s="537"/>
      <c r="V67" s="537"/>
      <c r="W67" s="537"/>
      <c r="X67" s="537"/>
      <c r="Y67" s="481"/>
      <c r="Z67" s="482"/>
      <c r="AA67" s="537"/>
      <c r="AB67" s="537"/>
      <c r="AC67" s="537"/>
      <c r="AD67" s="537"/>
      <c r="AE67" s="537"/>
    </row>
    <row r="68" spans="3:31" ht="16.2" customHeight="1">
      <c r="C68" s="537"/>
      <c r="D68" s="537"/>
      <c r="E68" s="537"/>
      <c r="F68" s="537"/>
      <c r="G68" s="481"/>
      <c r="H68" s="482"/>
      <c r="I68" s="537"/>
      <c r="J68" s="537"/>
      <c r="K68" s="537"/>
      <c r="L68" s="537"/>
      <c r="M68" s="481"/>
      <c r="N68" s="482"/>
      <c r="O68" s="537"/>
      <c r="P68" s="537"/>
      <c r="Q68" s="537"/>
      <c r="R68" s="537"/>
      <c r="S68" s="481"/>
      <c r="T68" s="482"/>
      <c r="U68" s="537"/>
      <c r="V68" s="537"/>
      <c r="W68" s="537"/>
      <c r="X68" s="537"/>
      <c r="Y68" s="481"/>
      <c r="Z68" s="482"/>
      <c r="AA68" s="537"/>
      <c r="AB68" s="537"/>
      <c r="AC68" s="537"/>
      <c r="AD68" s="537"/>
      <c r="AE68" s="537"/>
    </row>
    <row r="69" spans="3:31" ht="16.2" customHeight="1">
      <c r="C69" s="537"/>
      <c r="D69" s="537"/>
      <c r="E69" s="537"/>
      <c r="F69" s="537"/>
      <c r="G69" s="481"/>
      <c r="H69" s="482"/>
      <c r="I69" s="537"/>
      <c r="J69" s="537"/>
      <c r="K69" s="537"/>
      <c r="L69" s="537"/>
      <c r="M69" s="481"/>
      <c r="N69" s="482"/>
      <c r="O69" s="537"/>
      <c r="P69" s="537"/>
      <c r="Q69" s="537"/>
      <c r="R69" s="537"/>
      <c r="S69" s="481"/>
      <c r="T69" s="482"/>
      <c r="U69" s="537"/>
      <c r="V69" s="537"/>
      <c r="W69" s="537"/>
      <c r="X69" s="537"/>
      <c r="Y69" s="481"/>
      <c r="Z69" s="482"/>
      <c r="AA69" s="537"/>
      <c r="AB69" s="537"/>
      <c r="AC69" s="537"/>
      <c r="AD69" s="537"/>
      <c r="AE69" s="537"/>
    </row>
    <row r="70" spans="3:31" ht="16.2" customHeight="1">
      <c r="C70" s="537"/>
      <c r="D70" s="537"/>
      <c r="E70" s="537"/>
      <c r="F70" s="537"/>
      <c r="G70" s="481"/>
      <c r="H70" s="482"/>
      <c r="I70" s="537"/>
      <c r="J70" s="537"/>
      <c r="K70" s="537"/>
      <c r="L70" s="537"/>
      <c r="M70" s="481"/>
      <c r="N70" s="482"/>
      <c r="O70" s="537"/>
      <c r="P70" s="537"/>
      <c r="Q70" s="537"/>
      <c r="R70" s="537"/>
      <c r="S70" s="481"/>
      <c r="T70" s="482"/>
      <c r="U70" s="537"/>
      <c r="V70" s="537"/>
      <c r="W70" s="537"/>
      <c r="X70" s="537"/>
      <c r="Y70" s="481"/>
      <c r="Z70" s="482"/>
      <c r="AA70" s="537"/>
      <c r="AB70" s="537"/>
      <c r="AC70" s="537"/>
      <c r="AD70" s="537"/>
      <c r="AE70" s="537"/>
    </row>
    <row r="71" spans="3:31" ht="16.2" customHeight="1">
      <c r="C71" s="537"/>
      <c r="D71" s="537"/>
      <c r="E71" s="537"/>
      <c r="F71" s="537"/>
      <c r="G71" s="481"/>
      <c r="H71" s="482"/>
      <c r="I71" s="537"/>
      <c r="J71" s="537"/>
      <c r="K71" s="537"/>
      <c r="L71" s="537"/>
      <c r="M71" s="481"/>
      <c r="N71" s="482"/>
      <c r="O71" s="537"/>
      <c r="P71" s="537"/>
      <c r="Q71" s="537"/>
      <c r="R71" s="537"/>
      <c r="S71" s="481"/>
      <c r="T71" s="482"/>
      <c r="U71" s="537"/>
      <c r="V71" s="537"/>
      <c r="W71" s="537"/>
      <c r="X71" s="537"/>
      <c r="Y71" s="481"/>
      <c r="Z71" s="482"/>
      <c r="AA71" s="537"/>
      <c r="AB71" s="537"/>
      <c r="AC71" s="537"/>
      <c r="AD71" s="537"/>
      <c r="AE71" s="537"/>
    </row>
    <row r="72" spans="3:31" ht="16.2" customHeight="1">
      <c r="C72" s="537"/>
      <c r="D72" s="537"/>
      <c r="E72" s="537"/>
      <c r="F72" s="537"/>
      <c r="G72" s="481"/>
      <c r="H72" s="482"/>
      <c r="I72" s="537"/>
      <c r="J72" s="537"/>
      <c r="K72" s="537"/>
      <c r="L72" s="537"/>
      <c r="M72" s="481"/>
      <c r="N72" s="482"/>
      <c r="O72" s="537"/>
      <c r="P72" s="537"/>
      <c r="Q72" s="537"/>
      <c r="R72" s="537"/>
      <c r="S72" s="481"/>
      <c r="T72" s="482"/>
      <c r="U72" s="537"/>
      <c r="V72" s="537"/>
      <c r="W72" s="537"/>
      <c r="X72" s="537"/>
      <c r="Y72" s="481"/>
      <c r="Z72" s="482"/>
      <c r="AA72" s="537"/>
      <c r="AB72" s="537"/>
      <c r="AC72" s="537"/>
      <c r="AD72" s="537"/>
      <c r="AE72" s="537"/>
    </row>
    <row r="73" spans="3:31" ht="16.2" customHeight="1">
      <c r="C73" s="537"/>
      <c r="D73" s="537"/>
      <c r="E73" s="537"/>
      <c r="F73" s="537"/>
      <c r="G73" s="481"/>
      <c r="H73" s="482"/>
      <c r="I73" s="537"/>
      <c r="J73" s="537"/>
      <c r="K73" s="537"/>
      <c r="L73" s="537"/>
      <c r="M73" s="481"/>
      <c r="N73" s="482"/>
      <c r="O73" s="537"/>
      <c r="P73" s="537"/>
      <c r="Q73" s="537"/>
      <c r="R73" s="537"/>
      <c r="S73" s="481"/>
      <c r="T73" s="482"/>
      <c r="U73" s="537"/>
      <c r="V73" s="537"/>
      <c r="W73" s="537"/>
      <c r="X73" s="537"/>
      <c r="Y73" s="481"/>
      <c r="Z73" s="482"/>
      <c r="AA73" s="537"/>
      <c r="AB73" s="537"/>
      <c r="AC73" s="537"/>
      <c r="AD73" s="537"/>
      <c r="AE73" s="537"/>
    </row>
    <row r="74" spans="3:31" ht="16.2" customHeight="1">
      <c r="C74" s="537"/>
      <c r="D74" s="537"/>
      <c r="E74" s="537"/>
      <c r="F74" s="537"/>
      <c r="G74" s="481"/>
      <c r="H74" s="482"/>
      <c r="I74" s="537"/>
      <c r="J74" s="537"/>
      <c r="K74" s="537"/>
      <c r="L74" s="537"/>
      <c r="M74" s="481"/>
      <c r="N74" s="482"/>
      <c r="O74" s="537"/>
      <c r="P74" s="537"/>
      <c r="Q74" s="537"/>
      <c r="R74" s="537"/>
      <c r="S74" s="481"/>
      <c r="T74" s="482"/>
      <c r="U74" s="537"/>
      <c r="V74" s="537"/>
      <c r="W74" s="537"/>
      <c r="X74" s="537"/>
      <c r="Y74" s="481"/>
      <c r="Z74" s="482"/>
      <c r="AA74" s="537"/>
      <c r="AB74" s="537"/>
      <c r="AC74" s="537"/>
      <c r="AD74" s="537"/>
      <c r="AE74" s="537"/>
    </row>
    <row r="75" spans="3:31" ht="16.2" customHeight="1">
      <c r="C75" s="537"/>
      <c r="D75" s="537"/>
      <c r="E75" s="537"/>
      <c r="F75" s="537"/>
      <c r="G75" s="481"/>
      <c r="H75" s="482"/>
      <c r="I75" s="537"/>
      <c r="J75" s="537"/>
      <c r="K75" s="537"/>
      <c r="L75" s="537"/>
      <c r="M75" s="481"/>
      <c r="N75" s="482"/>
      <c r="O75" s="537"/>
      <c r="P75" s="537"/>
      <c r="Q75" s="537"/>
      <c r="R75" s="537"/>
      <c r="S75" s="481"/>
      <c r="T75" s="482"/>
      <c r="U75" s="537"/>
      <c r="V75" s="537"/>
      <c r="W75" s="537"/>
      <c r="X75" s="537"/>
      <c r="Y75" s="481"/>
      <c r="Z75" s="482"/>
      <c r="AA75" s="537"/>
      <c r="AB75" s="537"/>
      <c r="AC75" s="537"/>
      <c r="AD75" s="537"/>
      <c r="AE75" s="537"/>
    </row>
    <row r="76" spans="3:31" ht="16.2" customHeight="1">
      <c r="C76" s="537"/>
      <c r="D76" s="537"/>
      <c r="E76" s="537"/>
      <c r="F76" s="537"/>
      <c r="G76" s="481"/>
      <c r="H76" s="482"/>
      <c r="I76" s="537"/>
      <c r="J76" s="537"/>
      <c r="K76" s="537"/>
      <c r="L76" s="537"/>
      <c r="M76" s="481"/>
      <c r="N76" s="482"/>
      <c r="O76" s="537"/>
      <c r="P76" s="537"/>
      <c r="Q76" s="537"/>
      <c r="R76" s="537"/>
      <c r="S76" s="481"/>
      <c r="T76" s="482"/>
      <c r="U76" s="537"/>
      <c r="V76" s="537"/>
      <c r="W76" s="537"/>
      <c r="X76" s="537"/>
      <c r="Y76" s="481"/>
      <c r="Z76" s="482"/>
      <c r="AA76" s="537"/>
      <c r="AB76" s="537"/>
      <c r="AC76" s="537"/>
      <c r="AD76" s="537"/>
      <c r="AE76" s="537"/>
    </row>
    <row r="77" spans="3:31" ht="16.2" customHeight="1">
      <c r="C77" s="537"/>
      <c r="D77" s="537"/>
      <c r="E77" s="537"/>
      <c r="F77" s="537"/>
      <c r="G77" s="481"/>
      <c r="H77" s="482"/>
      <c r="I77" s="537"/>
      <c r="J77" s="537"/>
      <c r="K77" s="537"/>
      <c r="L77" s="537"/>
      <c r="M77" s="481"/>
      <c r="N77" s="482"/>
      <c r="O77" s="537"/>
      <c r="P77" s="537"/>
      <c r="Q77" s="537"/>
      <c r="R77" s="537"/>
      <c r="S77" s="481"/>
      <c r="T77" s="482"/>
      <c r="U77" s="537"/>
      <c r="V77" s="537"/>
      <c r="W77" s="537"/>
      <c r="X77" s="537"/>
      <c r="Y77" s="481"/>
      <c r="Z77" s="482"/>
      <c r="AA77" s="537"/>
      <c r="AB77" s="537"/>
      <c r="AC77" s="537"/>
      <c r="AD77" s="537"/>
      <c r="AE77" s="537"/>
    </row>
    <row r="78" spans="3:31" ht="16.2" customHeight="1">
      <c r="C78" s="537"/>
      <c r="D78" s="537"/>
      <c r="E78" s="537"/>
      <c r="F78" s="537"/>
      <c r="G78" s="481"/>
      <c r="H78" s="482"/>
      <c r="I78" s="537"/>
      <c r="J78" s="537"/>
      <c r="K78" s="537"/>
      <c r="L78" s="537"/>
      <c r="M78" s="481"/>
      <c r="N78" s="482"/>
      <c r="O78" s="537"/>
      <c r="P78" s="537"/>
      <c r="Q78" s="537"/>
      <c r="R78" s="537"/>
      <c r="S78" s="481"/>
      <c r="T78" s="482"/>
      <c r="U78" s="537"/>
      <c r="V78" s="537"/>
      <c r="W78" s="537"/>
      <c r="X78" s="537"/>
      <c r="Y78" s="481"/>
      <c r="Z78" s="482"/>
      <c r="AA78" s="537"/>
      <c r="AB78" s="537"/>
      <c r="AC78" s="537"/>
      <c r="AD78" s="537"/>
      <c r="AE78" s="537"/>
    </row>
    <row r="79" spans="3:31" ht="16.2" customHeight="1">
      <c r="C79" s="537"/>
      <c r="D79" s="537"/>
      <c r="E79" s="537"/>
      <c r="F79" s="537"/>
      <c r="G79" s="481"/>
      <c r="H79" s="482"/>
      <c r="I79" s="537"/>
      <c r="J79" s="537"/>
      <c r="K79" s="537"/>
      <c r="L79" s="537"/>
      <c r="M79" s="481"/>
      <c r="N79" s="482"/>
      <c r="O79" s="537"/>
      <c r="P79" s="537"/>
      <c r="Q79" s="537"/>
      <c r="R79" s="537"/>
      <c r="S79" s="481"/>
      <c r="T79" s="482"/>
      <c r="U79" s="537"/>
      <c r="V79" s="537"/>
      <c r="W79" s="537"/>
      <c r="X79" s="537"/>
      <c r="Y79" s="481"/>
      <c r="Z79" s="482"/>
      <c r="AA79" s="537"/>
      <c r="AB79" s="537"/>
      <c r="AC79" s="537"/>
      <c r="AD79" s="537"/>
      <c r="AE79" s="537"/>
    </row>
    <row r="80" spans="3:31" ht="16.2" customHeight="1">
      <c r="C80" s="537"/>
      <c r="D80" s="537"/>
      <c r="E80" s="537"/>
      <c r="F80" s="537"/>
      <c r="G80" s="481"/>
      <c r="H80" s="482"/>
      <c r="I80" s="537"/>
      <c r="J80" s="537"/>
      <c r="K80" s="537"/>
      <c r="L80" s="537"/>
      <c r="M80" s="481"/>
      <c r="N80" s="482"/>
      <c r="O80" s="537"/>
      <c r="P80" s="537"/>
      <c r="Q80" s="537"/>
      <c r="R80" s="537"/>
      <c r="S80" s="481"/>
      <c r="T80" s="482"/>
      <c r="U80" s="537"/>
      <c r="V80" s="537"/>
      <c r="W80" s="537"/>
      <c r="X80" s="537"/>
      <c r="Y80" s="481"/>
      <c r="Z80" s="482"/>
      <c r="AA80" s="537"/>
      <c r="AB80" s="537"/>
      <c r="AC80" s="537"/>
      <c r="AD80" s="537"/>
      <c r="AE80" s="537"/>
    </row>
    <row r="81" spans="3:31" ht="16.2" customHeight="1">
      <c r="C81" s="537"/>
      <c r="D81" s="537"/>
      <c r="E81" s="537"/>
      <c r="F81" s="537"/>
      <c r="G81" s="481"/>
      <c r="H81" s="482"/>
      <c r="I81" s="537"/>
      <c r="J81" s="537"/>
      <c r="K81" s="537"/>
      <c r="L81" s="537"/>
      <c r="M81" s="481"/>
      <c r="N81" s="482"/>
      <c r="O81" s="537"/>
      <c r="P81" s="537"/>
      <c r="Q81" s="537"/>
      <c r="R81" s="537"/>
      <c r="S81" s="481"/>
      <c r="T81" s="482"/>
      <c r="U81" s="537"/>
      <c r="V81" s="537"/>
      <c r="W81" s="537"/>
      <c r="X81" s="537"/>
      <c r="Y81" s="481"/>
      <c r="Z81" s="482"/>
      <c r="AA81" s="537"/>
      <c r="AB81" s="537"/>
      <c r="AC81" s="537"/>
      <c r="AD81" s="537"/>
      <c r="AE81" s="537"/>
    </row>
    <row r="82" spans="3:31" ht="16.2" customHeight="1">
      <c r="C82" s="537"/>
      <c r="D82" s="537"/>
      <c r="E82" s="537"/>
      <c r="F82" s="537"/>
      <c r="G82" s="481"/>
      <c r="H82" s="482"/>
      <c r="I82" s="537"/>
      <c r="J82" s="537"/>
      <c r="K82" s="537"/>
      <c r="L82" s="537"/>
      <c r="M82" s="481"/>
      <c r="N82" s="482"/>
      <c r="O82" s="537"/>
      <c r="P82" s="537"/>
      <c r="Q82" s="537"/>
      <c r="R82" s="537"/>
      <c r="S82" s="481"/>
      <c r="T82" s="482"/>
      <c r="U82" s="537"/>
      <c r="V82" s="537"/>
      <c r="W82" s="537"/>
      <c r="X82" s="537"/>
      <c r="Y82" s="481"/>
      <c r="Z82" s="482"/>
      <c r="AA82" s="537"/>
      <c r="AB82" s="537"/>
      <c r="AC82" s="537"/>
      <c r="AD82" s="537"/>
      <c r="AE82" s="537"/>
    </row>
    <row r="83" spans="3:31" ht="16.2" customHeight="1">
      <c r="C83" s="537"/>
      <c r="D83" s="537"/>
      <c r="E83" s="537"/>
      <c r="F83" s="537"/>
      <c r="G83" s="481"/>
      <c r="H83" s="482"/>
      <c r="I83" s="537"/>
      <c r="J83" s="537"/>
      <c r="K83" s="537"/>
      <c r="L83" s="537"/>
      <c r="M83" s="481"/>
      <c r="N83" s="482"/>
      <c r="O83" s="537"/>
      <c r="P83" s="537"/>
      <c r="Q83" s="537"/>
      <c r="R83" s="537"/>
      <c r="S83" s="481"/>
      <c r="T83" s="482"/>
      <c r="U83" s="537"/>
      <c r="V83" s="537"/>
      <c r="W83" s="537"/>
      <c r="X83" s="537"/>
      <c r="Y83" s="481"/>
      <c r="Z83" s="482"/>
      <c r="AA83" s="537"/>
      <c r="AB83" s="537"/>
      <c r="AC83" s="537"/>
      <c r="AD83" s="537"/>
      <c r="AE83" s="537"/>
    </row>
    <row r="84" spans="3:31" ht="16.2" customHeight="1">
      <c r="C84" s="537"/>
      <c r="D84" s="537"/>
      <c r="E84" s="537"/>
      <c r="F84" s="537"/>
      <c r="G84" s="481"/>
      <c r="H84" s="482"/>
      <c r="I84" s="537"/>
      <c r="J84" s="537"/>
      <c r="K84" s="537"/>
      <c r="L84" s="537"/>
      <c r="M84" s="481"/>
      <c r="N84" s="482"/>
      <c r="O84" s="537"/>
      <c r="P84" s="537"/>
      <c r="Q84" s="537"/>
      <c r="R84" s="537"/>
      <c r="S84" s="481"/>
      <c r="T84" s="482"/>
      <c r="U84" s="537"/>
      <c r="V84" s="537"/>
      <c r="W84" s="537"/>
      <c r="X84" s="537"/>
      <c r="Y84" s="481"/>
      <c r="Z84" s="482"/>
      <c r="AA84" s="537"/>
      <c r="AB84" s="537"/>
      <c r="AC84" s="537"/>
      <c r="AD84" s="537"/>
      <c r="AE84" s="537"/>
    </row>
    <row r="85" spans="3:31" ht="16.2" customHeight="1">
      <c r="C85" s="537"/>
      <c r="D85" s="537"/>
      <c r="E85" s="537"/>
      <c r="F85" s="537"/>
      <c r="G85" s="481"/>
      <c r="H85" s="482"/>
      <c r="I85" s="537"/>
      <c r="J85" s="537"/>
      <c r="K85" s="537"/>
      <c r="L85" s="537"/>
      <c r="M85" s="481"/>
      <c r="N85" s="482"/>
      <c r="O85" s="537"/>
      <c r="P85" s="537"/>
      <c r="Q85" s="537"/>
      <c r="R85" s="537"/>
      <c r="S85" s="481"/>
      <c r="T85" s="482"/>
      <c r="U85" s="537"/>
      <c r="V85" s="537"/>
      <c r="W85" s="537"/>
      <c r="X85" s="537"/>
      <c r="Y85" s="481"/>
      <c r="Z85" s="482"/>
      <c r="AA85" s="537"/>
      <c r="AB85" s="537"/>
      <c r="AC85" s="537"/>
      <c r="AD85" s="537"/>
      <c r="AE85" s="537"/>
    </row>
    <row r="86" spans="3:31" ht="16.2" customHeight="1">
      <c r="C86" s="537"/>
      <c r="D86" s="537"/>
      <c r="E86" s="537"/>
      <c r="F86" s="537"/>
      <c r="G86" s="481"/>
      <c r="H86" s="482"/>
      <c r="I86" s="537"/>
      <c r="J86" s="537"/>
      <c r="K86" s="537"/>
      <c r="L86" s="537"/>
      <c r="M86" s="481"/>
      <c r="N86" s="482"/>
      <c r="O86" s="537"/>
      <c r="P86" s="537"/>
      <c r="Q86" s="537"/>
      <c r="R86" s="537"/>
      <c r="S86" s="481"/>
      <c r="T86" s="482"/>
      <c r="U86" s="537"/>
      <c r="V86" s="537"/>
      <c r="W86" s="537"/>
      <c r="X86" s="537"/>
      <c r="Y86" s="481"/>
      <c r="Z86" s="482"/>
      <c r="AA86" s="537"/>
      <c r="AB86" s="537"/>
      <c r="AC86" s="537"/>
      <c r="AD86" s="537"/>
      <c r="AE86" s="537"/>
    </row>
    <row r="87" spans="3:31" ht="16.2" customHeight="1">
      <c r="C87" s="537"/>
      <c r="D87" s="537"/>
      <c r="E87" s="537"/>
      <c r="F87" s="537"/>
      <c r="G87" s="481"/>
      <c r="H87" s="482"/>
      <c r="I87" s="537"/>
      <c r="J87" s="537"/>
      <c r="K87" s="537"/>
      <c r="L87" s="537"/>
      <c r="M87" s="481"/>
      <c r="N87" s="482"/>
      <c r="O87" s="537"/>
      <c r="P87" s="537"/>
      <c r="Q87" s="537"/>
      <c r="R87" s="537"/>
      <c r="S87" s="481"/>
      <c r="T87" s="482"/>
      <c r="U87" s="537"/>
      <c r="V87" s="537"/>
      <c r="W87" s="537"/>
      <c r="X87" s="537"/>
      <c r="Y87" s="481"/>
      <c r="Z87" s="482"/>
      <c r="AA87" s="537"/>
      <c r="AB87" s="537"/>
      <c r="AC87" s="537"/>
      <c r="AD87" s="537"/>
      <c r="AE87" s="537"/>
    </row>
    <row r="88" spans="3:31" ht="16.2" customHeight="1">
      <c r="C88" s="537"/>
      <c r="D88" s="537"/>
      <c r="E88" s="537"/>
      <c r="F88" s="537"/>
      <c r="G88" s="481"/>
      <c r="H88" s="482"/>
      <c r="I88" s="537"/>
      <c r="J88" s="537"/>
      <c r="K88" s="537"/>
      <c r="L88" s="537"/>
      <c r="M88" s="481"/>
      <c r="N88" s="482"/>
      <c r="O88" s="537"/>
      <c r="P88" s="537"/>
      <c r="Q88" s="537"/>
      <c r="R88" s="537"/>
      <c r="S88" s="481"/>
      <c r="T88" s="482"/>
      <c r="U88" s="537"/>
      <c r="V88" s="537"/>
      <c r="W88" s="537"/>
      <c r="X88" s="537"/>
      <c r="Y88" s="481"/>
      <c r="Z88" s="482"/>
      <c r="AA88" s="537"/>
      <c r="AB88" s="537"/>
      <c r="AC88" s="537"/>
      <c r="AD88" s="537"/>
      <c r="AE88" s="537"/>
    </row>
    <row r="89" spans="3:31" ht="16.2" customHeight="1">
      <c r="C89" s="537"/>
      <c r="D89" s="537"/>
      <c r="E89" s="537"/>
      <c r="F89" s="537"/>
      <c r="G89" s="481"/>
      <c r="H89" s="482"/>
      <c r="I89" s="537"/>
      <c r="J89" s="537"/>
      <c r="K89" s="537"/>
      <c r="L89" s="537"/>
      <c r="M89" s="481"/>
      <c r="N89" s="482"/>
      <c r="O89" s="537"/>
      <c r="P89" s="537"/>
      <c r="Q89" s="537"/>
      <c r="R89" s="537"/>
      <c r="S89" s="481"/>
      <c r="T89" s="482"/>
      <c r="U89" s="537"/>
      <c r="V89" s="537"/>
      <c r="W89" s="537"/>
      <c r="X89" s="537"/>
      <c r="Y89" s="481"/>
      <c r="Z89" s="482"/>
      <c r="AA89" s="537"/>
      <c r="AB89" s="537"/>
      <c r="AC89" s="537"/>
      <c r="AD89" s="537"/>
      <c r="AE89" s="537"/>
    </row>
    <row r="90" spans="3:31" ht="16.2" customHeight="1">
      <c r="C90" s="537"/>
      <c r="D90" s="537"/>
      <c r="E90" s="537"/>
      <c r="F90" s="537"/>
      <c r="G90" s="481"/>
      <c r="H90" s="482"/>
      <c r="I90" s="537"/>
      <c r="J90" s="537"/>
      <c r="K90" s="537"/>
      <c r="L90" s="537"/>
      <c r="M90" s="481"/>
      <c r="N90" s="482"/>
      <c r="O90" s="537"/>
      <c r="P90" s="537"/>
      <c r="Q90" s="537"/>
      <c r="R90" s="537"/>
      <c r="S90" s="481"/>
      <c r="T90" s="482"/>
      <c r="U90" s="537"/>
      <c r="V90" s="537"/>
      <c r="W90" s="537"/>
      <c r="X90" s="537"/>
      <c r="Y90" s="481"/>
      <c r="Z90" s="482"/>
      <c r="AA90" s="537"/>
      <c r="AB90" s="537"/>
      <c r="AC90" s="537"/>
      <c r="AD90" s="537"/>
      <c r="AE90" s="537"/>
    </row>
    <row r="91" spans="3:31" ht="16.2" customHeight="1">
      <c r="C91" s="537"/>
      <c r="D91" s="537"/>
      <c r="E91" s="537"/>
      <c r="F91" s="537"/>
      <c r="G91" s="481"/>
      <c r="H91" s="482"/>
      <c r="I91" s="537"/>
      <c r="J91" s="537"/>
      <c r="K91" s="537"/>
      <c r="L91" s="537"/>
      <c r="M91" s="481"/>
      <c r="N91" s="482"/>
      <c r="O91" s="537"/>
      <c r="P91" s="537"/>
      <c r="Q91" s="537"/>
      <c r="R91" s="537"/>
      <c r="S91" s="481"/>
      <c r="T91" s="482"/>
      <c r="U91" s="537"/>
      <c r="V91" s="537"/>
      <c r="W91" s="537"/>
      <c r="X91" s="537"/>
      <c r="Y91" s="481"/>
      <c r="Z91" s="482"/>
      <c r="AA91" s="537"/>
      <c r="AB91" s="537"/>
      <c r="AC91" s="537"/>
      <c r="AD91" s="537"/>
      <c r="AE91" s="537"/>
    </row>
    <row r="92" spans="3:31" ht="16.2" customHeight="1">
      <c r="C92" s="537"/>
      <c r="D92" s="537"/>
      <c r="E92" s="537"/>
      <c r="F92" s="537"/>
      <c r="G92" s="481"/>
      <c r="H92" s="482"/>
      <c r="I92" s="537"/>
      <c r="J92" s="537"/>
      <c r="K92" s="537"/>
      <c r="L92" s="537"/>
      <c r="M92" s="481"/>
      <c r="N92" s="482"/>
      <c r="O92" s="537"/>
      <c r="P92" s="537"/>
      <c r="Q92" s="537"/>
      <c r="R92" s="537"/>
      <c r="S92" s="481"/>
      <c r="T92" s="482"/>
      <c r="U92" s="537"/>
      <c r="V92" s="537"/>
      <c r="W92" s="537"/>
      <c r="X92" s="537"/>
      <c r="Y92" s="481"/>
      <c r="Z92" s="482"/>
      <c r="AA92" s="537"/>
      <c r="AB92" s="537"/>
      <c r="AC92" s="537"/>
      <c r="AD92" s="537"/>
      <c r="AE92" s="537"/>
    </row>
    <row r="93" spans="3:31" ht="16.2" customHeight="1">
      <c r="C93" s="537"/>
      <c r="D93" s="537"/>
      <c r="E93" s="537"/>
      <c r="F93" s="537"/>
      <c r="G93" s="481"/>
      <c r="H93" s="482"/>
      <c r="I93" s="537"/>
      <c r="J93" s="537"/>
      <c r="K93" s="537"/>
      <c r="L93" s="537"/>
      <c r="M93" s="481"/>
      <c r="N93" s="482"/>
      <c r="O93" s="537"/>
      <c r="P93" s="537"/>
      <c r="Q93" s="537"/>
      <c r="R93" s="537"/>
      <c r="S93" s="481"/>
      <c r="T93" s="482"/>
      <c r="U93" s="537"/>
      <c r="V93" s="537"/>
      <c r="W93" s="537"/>
      <c r="X93" s="537"/>
      <c r="Y93" s="481"/>
      <c r="Z93" s="482"/>
      <c r="AA93" s="537"/>
      <c r="AB93" s="537"/>
      <c r="AC93" s="537"/>
      <c r="AD93" s="537"/>
      <c r="AE93" s="537"/>
    </row>
    <row r="94" spans="3:31" ht="16.2" customHeight="1">
      <c r="C94" s="537"/>
      <c r="D94" s="537"/>
      <c r="E94" s="537"/>
      <c r="F94" s="537"/>
      <c r="G94" s="481"/>
      <c r="H94" s="482"/>
      <c r="I94" s="537"/>
      <c r="J94" s="537"/>
      <c r="K94" s="537"/>
      <c r="L94" s="537"/>
      <c r="M94" s="481"/>
      <c r="N94" s="482"/>
      <c r="O94" s="537"/>
      <c r="P94" s="537"/>
      <c r="Q94" s="537"/>
      <c r="R94" s="537"/>
      <c r="S94" s="481"/>
      <c r="T94" s="482"/>
      <c r="U94" s="537"/>
      <c r="V94" s="537"/>
      <c r="W94" s="537"/>
      <c r="X94" s="537"/>
      <c r="Y94" s="481"/>
      <c r="Z94" s="482"/>
      <c r="AA94" s="537"/>
      <c r="AB94" s="537"/>
      <c r="AC94" s="537"/>
      <c r="AD94" s="537"/>
      <c r="AE94" s="537"/>
    </row>
    <row r="95" spans="3:31" ht="16.2" customHeight="1">
      <c r="C95" s="537"/>
      <c r="D95" s="537"/>
      <c r="E95" s="537"/>
      <c r="F95" s="537"/>
      <c r="G95" s="481"/>
      <c r="H95" s="482"/>
      <c r="I95" s="537"/>
      <c r="J95" s="537"/>
      <c r="K95" s="537"/>
      <c r="L95" s="537"/>
      <c r="M95" s="481"/>
      <c r="N95" s="482"/>
      <c r="O95" s="537"/>
      <c r="P95" s="537"/>
      <c r="Q95" s="537"/>
      <c r="R95" s="537"/>
      <c r="S95" s="481"/>
      <c r="T95" s="482"/>
      <c r="U95" s="537"/>
      <c r="V95" s="537"/>
      <c r="W95" s="537"/>
      <c r="X95" s="537"/>
      <c r="Y95" s="481"/>
      <c r="Z95" s="482"/>
      <c r="AA95" s="537"/>
      <c r="AB95" s="537"/>
      <c r="AC95" s="537"/>
      <c r="AD95" s="537"/>
      <c r="AE95" s="537"/>
    </row>
    <row r="96" spans="3:31" ht="16.2" customHeight="1">
      <c r="C96" s="537"/>
      <c r="D96" s="537"/>
      <c r="E96" s="537"/>
      <c r="F96" s="537"/>
      <c r="G96" s="481"/>
      <c r="H96" s="482"/>
      <c r="I96" s="537"/>
      <c r="J96" s="537"/>
      <c r="K96" s="537"/>
      <c r="L96" s="537"/>
      <c r="M96" s="481"/>
      <c r="N96" s="482"/>
      <c r="O96" s="537"/>
      <c r="P96" s="537"/>
      <c r="Q96" s="537"/>
      <c r="R96" s="537"/>
      <c r="S96" s="481"/>
      <c r="T96" s="482"/>
      <c r="U96" s="537"/>
      <c r="V96" s="537"/>
      <c r="W96" s="537"/>
      <c r="X96" s="537"/>
      <c r="Y96" s="481"/>
      <c r="Z96" s="482"/>
      <c r="AA96" s="537"/>
      <c r="AB96" s="537"/>
      <c r="AC96" s="537"/>
      <c r="AD96" s="537"/>
      <c r="AE96" s="537"/>
    </row>
    <row r="97" spans="3:31" ht="16.2" customHeight="1">
      <c r="C97" s="537"/>
      <c r="D97" s="537"/>
      <c r="E97" s="537"/>
      <c r="F97" s="537"/>
      <c r="G97" s="481"/>
      <c r="H97" s="482"/>
      <c r="I97" s="537"/>
      <c r="J97" s="537"/>
      <c r="K97" s="537"/>
      <c r="L97" s="537"/>
      <c r="M97" s="481"/>
      <c r="N97" s="482"/>
      <c r="O97" s="537"/>
      <c r="P97" s="537"/>
      <c r="Q97" s="537"/>
      <c r="R97" s="537"/>
      <c r="S97" s="481"/>
      <c r="T97" s="482"/>
      <c r="U97" s="537"/>
      <c r="V97" s="537"/>
      <c r="W97" s="537"/>
      <c r="X97" s="537"/>
      <c r="Y97" s="481"/>
      <c r="Z97" s="482"/>
      <c r="AA97" s="537"/>
      <c r="AB97" s="537"/>
      <c r="AC97" s="537"/>
      <c r="AD97" s="537"/>
      <c r="AE97" s="537"/>
    </row>
    <row r="98" spans="3:31" ht="16.2" customHeight="1">
      <c r="C98" s="537"/>
      <c r="D98" s="537"/>
      <c r="E98" s="537"/>
      <c r="F98" s="537"/>
      <c r="G98" s="481"/>
      <c r="H98" s="482"/>
      <c r="I98" s="537"/>
      <c r="J98" s="537"/>
      <c r="K98" s="537"/>
      <c r="L98" s="537"/>
      <c r="M98" s="481"/>
      <c r="N98" s="482"/>
      <c r="O98" s="537"/>
      <c r="P98" s="537"/>
      <c r="Q98" s="537"/>
      <c r="R98" s="537"/>
      <c r="S98" s="481"/>
      <c r="T98" s="482"/>
      <c r="U98" s="537"/>
      <c r="V98" s="537"/>
      <c r="W98" s="537"/>
      <c r="X98" s="537"/>
      <c r="Y98" s="481"/>
      <c r="Z98" s="482"/>
      <c r="AA98" s="537"/>
      <c r="AB98" s="537"/>
      <c r="AC98" s="537"/>
      <c r="AD98" s="537"/>
      <c r="AE98" s="537"/>
    </row>
    <row r="99" spans="3:31" ht="16.2" customHeight="1">
      <c r="C99" s="537"/>
      <c r="D99" s="537"/>
      <c r="E99" s="537"/>
      <c r="F99" s="537"/>
      <c r="G99" s="481"/>
      <c r="H99" s="482"/>
      <c r="I99" s="537"/>
      <c r="J99" s="537"/>
      <c r="K99" s="537"/>
      <c r="L99" s="537"/>
      <c r="M99" s="481"/>
      <c r="N99" s="482"/>
      <c r="O99" s="537"/>
      <c r="P99" s="537"/>
      <c r="Q99" s="537"/>
      <c r="R99" s="537"/>
      <c r="S99" s="481"/>
      <c r="T99" s="482"/>
      <c r="U99" s="537"/>
      <c r="V99" s="537"/>
      <c r="W99" s="537"/>
      <c r="X99" s="537"/>
      <c r="Y99" s="481"/>
      <c r="Z99" s="482"/>
      <c r="AA99" s="537"/>
      <c r="AB99" s="537"/>
      <c r="AC99" s="537"/>
      <c r="AD99" s="537"/>
      <c r="AE99" s="537"/>
    </row>
    <row r="100" spans="3:31" ht="16.2" customHeight="1">
      <c r="C100" s="537"/>
      <c r="D100" s="537"/>
      <c r="E100" s="537"/>
      <c r="F100" s="537"/>
      <c r="G100" s="481"/>
      <c r="H100" s="482"/>
      <c r="I100" s="537"/>
      <c r="J100" s="537"/>
      <c r="K100" s="537"/>
      <c r="L100" s="537"/>
      <c r="M100" s="481"/>
      <c r="N100" s="482"/>
      <c r="O100" s="537"/>
      <c r="P100" s="537"/>
      <c r="Q100" s="537"/>
      <c r="R100" s="537"/>
      <c r="S100" s="481"/>
      <c r="T100" s="482"/>
      <c r="U100" s="537"/>
      <c r="V100" s="537"/>
      <c r="W100" s="537"/>
      <c r="X100" s="537"/>
      <c r="Y100" s="481"/>
      <c r="Z100" s="482"/>
      <c r="AA100" s="537"/>
      <c r="AB100" s="537"/>
      <c r="AC100" s="537"/>
      <c r="AD100" s="537"/>
      <c r="AE100" s="537"/>
    </row>
    <row r="101" spans="3:31" ht="16.2" customHeight="1">
      <c r="C101" s="537"/>
      <c r="D101" s="537"/>
      <c r="E101" s="537"/>
      <c r="F101" s="537"/>
      <c r="G101" s="481"/>
      <c r="H101" s="482"/>
      <c r="I101" s="537"/>
      <c r="J101" s="537"/>
      <c r="K101" s="537"/>
      <c r="L101" s="537"/>
      <c r="M101" s="481"/>
      <c r="N101" s="482"/>
      <c r="O101" s="537"/>
      <c r="P101" s="537"/>
      <c r="Q101" s="537"/>
      <c r="R101" s="537"/>
      <c r="S101" s="481"/>
      <c r="T101" s="482"/>
      <c r="U101" s="537"/>
      <c r="V101" s="537"/>
      <c r="W101" s="537"/>
      <c r="X101" s="537"/>
      <c r="Y101" s="481"/>
      <c r="Z101" s="482"/>
      <c r="AA101" s="537"/>
      <c r="AB101" s="537"/>
      <c r="AC101" s="537"/>
      <c r="AD101" s="537"/>
      <c r="AE101" s="537"/>
    </row>
    <row r="102" spans="3:31" ht="16.2" customHeight="1">
      <c r="C102" s="537"/>
      <c r="D102" s="537"/>
      <c r="E102" s="537"/>
      <c r="F102" s="537"/>
      <c r="G102" s="481"/>
      <c r="H102" s="482"/>
      <c r="I102" s="537"/>
      <c r="J102" s="537"/>
      <c r="K102" s="537"/>
      <c r="L102" s="537"/>
      <c r="M102" s="481"/>
      <c r="N102" s="482"/>
      <c r="O102" s="537"/>
      <c r="P102" s="537"/>
      <c r="Q102" s="537"/>
      <c r="R102" s="537"/>
      <c r="S102" s="481"/>
      <c r="T102" s="482"/>
      <c r="U102" s="537"/>
      <c r="V102" s="537"/>
      <c r="W102" s="537"/>
      <c r="X102" s="537"/>
      <c r="Y102" s="481"/>
      <c r="Z102" s="482"/>
      <c r="AA102" s="537"/>
      <c r="AB102" s="537"/>
      <c r="AC102" s="537"/>
      <c r="AD102" s="537"/>
      <c r="AE102" s="537"/>
    </row>
    <row r="103" spans="3:31" ht="16.2" customHeight="1">
      <c r="C103" s="537"/>
      <c r="D103" s="537"/>
      <c r="E103" s="537"/>
      <c r="F103" s="537"/>
      <c r="G103" s="481"/>
      <c r="H103" s="482"/>
      <c r="I103" s="537"/>
      <c r="J103" s="537"/>
      <c r="K103" s="537"/>
      <c r="L103" s="537"/>
      <c r="M103" s="481"/>
      <c r="N103" s="482"/>
      <c r="O103" s="537"/>
      <c r="P103" s="537"/>
      <c r="Q103" s="537"/>
      <c r="R103" s="537"/>
      <c r="S103" s="481"/>
      <c r="T103" s="482"/>
      <c r="U103" s="537"/>
      <c r="V103" s="537"/>
      <c r="W103" s="537"/>
      <c r="X103" s="537"/>
      <c r="Y103" s="481"/>
      <c r="Z103" s="482"/>
      <c r="AA103" s="537"/>
      <c r="AB103" s="537"/>
      <c r="AC103" s="537"/>
      <c r="AD103" s="537"/>
      <c r="AE103" s="537"/>
    </row>
    <row r="104" spans="3:31" ht="16.2" customHeight="1">
      <c r="C104" s="537"/>
      <c r="D104" s="537"/>
      <c r="E104" s="537"/>
      <c r="F104" s="537"/>
      <c r="G104" s="481"/>
      <c r="H104" s="482"/>
      <c r="I104" s="537"/>
      <c r="J104" s="537"/>
      <c r="K104" s="537"/>
      <c r="L104" s="537"/>
      <c r="M104" s="481"/>
      <c r="N104" s="482"/>
      <c r="O104" s="537"/>
      <c r="P104" s="537"/>
      <c r="Q104" s="537"/>
      <c r="R104" s="537"/>
      <c r="S104" s="481"/>
      <c r="T104" s="482"/>
      <c r="U104" s="537"/>
      <c r="V104" s="537"/>
      <c r="W104" s="537"/>
      <c r="X104" s="537"/>
      <c r="Y104" s="481"/>
      <c r="Z104" s="482"/>
      <c r="AA104" s="537"/>
      <c r="AB104" s="537"/>
      <c r="AC104" s="537"/>
      <c r="AD104" s="537"/>
      <c r="AE104" s="537"/>
    </row>
    <row r="105" spans="3:31" ht="16.2" customHeight="1">
      <c r="C105" s="537"/>
      <c r="D105" s="537"/>
      <c r="E105" s="537"/>
      <c r="F105" s="537"/>
      <c r="G105" s="481"/>
      <c r="H105" s="482"/>
      <c r="I105" s="537"/>
      <c r="J105" s="537"/>
      <c r="K105" s="537"/>
      <c r="L105" s="537"/>
      <c r="M105" s="481"/>
      <c r="N105" s="482"/>
      <c r="O105" s="537"/>
      <c r="P105" s="537"/>
      <c r="Q105" s="537"/>
      <c r="R105" s="537"/>
      <c r="S105" s="481"/>
      <c r="T105" s="482"/>
      <c r="U105" s="537"/>
      <c r="V105" s="537"/>
      <c r="W105" s="537"/>
      <c r="X105" s="537"/>
      <c r="Y105" s="481"/>
      <c r="Z105" s="482"/>
      <c r="AA105" s="537"/>
      <c r="AB105" s="537"/>
      <c r="AC105" s="537"/>
      <c r="AD105" s="537"/>
      <c r="AE105" s="537"/>
    </row>
    <row r="106" spans="3:31" ht="16.2" customHeight="1">
      <c r="C106" s="537"/>
      <c r="D106" s="537"/>
      <c r="E106" s="537"/>
      <c r="F106" s="537"/>
      <c r="G106" s="481"/>
      <c r="H106" s="482"/>
      <c r="I106" s="537"/>
      <c r="J106" s="537"/>
      <c r="K106" s="537"/>
      <c r="L106" s="537"/>
      <c r="M106" s="481"/>
      <c r="N106" s="482"/>
      <c r="O106" s="537"/>
      <c r="P106" s="537"/>
      <c r="Q106" s="537"/>
      <c r="R106" s="537"/>
      <c r="S106" s="481"/>
      <c r="T106" s="482"/>
      <c r="U106" s="537"/>
      <c r="V106" s="537"/>
      <c r="W106" s="537"/>
      <c r="X106" s="537"/>
      <c r="Y106" s="481"/>
      <c r="Z106" s="482"/>
      <c r="AA106" s="537"/>
      <c r="AB106" s="537"/>
      <c r="AC106" s="537"/>
      <c r="AD106" s="537"/>
      <c r="AE106" s="537"/>
    </row>
    <row r="107" spans="3:31" ht="16.2" customHeight="1">
      <c r="C107" s="537"/>
      <c r="D107" s="537"/>
      <c r="E107" s="537"/>
      <c r="F107" s="537"/>
      <c r="G107" s="481"/>
      <c r="H107" s="482"/>
      <c r="I107" s="537"/>
      <c r="J107" s="537"/>
      <c r="K107" s="537"/>
      <c r="L107" s="537"/>
      <c r="M107" s="481"/>
      <c r="N107" s="482"/>
      <c r="O107" s="537"/>
      <c r="P107" s="537"/>
      <c r="Q107" s="537"/>
      <c r="R107" s="537"/>
      <c r="S107" s="481"/>
      <c r="T107" s="482"/>
      <c r="U107" s="537"/>
      <c r="V107" s="537"/>
      <c r="W107" s="537"/>
      <c r="X107" s="537"/>
      <c r="Y107" s="481"/>
      <c r="Z107" s="482"/>
      <c r="AA107" s="537"/>
      <c r="AB107" s="537"/>
      <c r="AC107" s="537"/>
      <c r="AD107" s="537"/>
      <c r="AE107" s="537"/>
    </row>
    <row r="108" spans="3:31" ht="16.2" customHeight="1">
      <c r="C108" s="537"/>
      <c r="D108" s="537"/>
      <c r="E108" s="537"/>
      <c r="F108" s="537"/>
      <c r="G108" s="481"/>
      <c r="H108" s="482"/>
      <c r="I108" s="537"/>
      <c r="J108" s="537"/>
      <c r="K108" s="537"/>
      <c r="L108" s="537"/>
      <c r="M108" s="481"/>
      <c r="N108" s="482"/>
      <c r="O108" s="537"/>
      <c r="P108" s="537"/>
      <c r="Q108" s="537"/>
      <c r="R108" s="537"/>
      <c r="S108" s="481"/>
      <c r="T108" s="482"/>
      <c r="U108" s="537"/>
      <c r="V108" s="537"/>
      <c r="W108" s="537"/>
      <c r="X108" s="537"/>
      <c r="Y108" s="481"/>
      <c r="Z108" s="482"/>
      <c r="AA108" s="537"/>
      <c r="AB108" s="537"/>
      <c r="AC108" s="537"/>
      <c r="AD108" s="537"/>
      <c r="AE108" s="537"/>
    </row>
    <row r="109" spans="3:31" ht="16.2" customHeight="1">
      <c r="C109" s="537"/>
      <c r="D109" s="537"/>
      <c r="E109" s="537"/>
      <c r="F109" s="537"/>
      <c r="G109" s="481"/>
      <c r="H109" s="482"/>
      <c r="I109" s="537"/>
      <c r="J109" s="537"/>
      <c r="K109" s="537"/>
      <c r="L109" s="537"/>
      <c r="M109" s="481"/>
      <c r="N109" s="482"/>
      <c r="O109" s="537"/>
      <c r="P109" s="537"/>
      <c r="Q109" s="537"/>
      <c r="R109" s="537"/>
      <c r="S109" s="481"/>
      <c r="T109" s="482"/>
      <c r="U109" s="537"/>
      <c r="V109" s="537"/>
      <c r="W109" s="537"/>
      <c r="X109" s="537"/>
      <c r="Y109" s="481"/>
      <c r="Z109" s="482"/>
      <c r="AA109" s="537"/>
      <c r="AB109" s="537"/>
      <c r="AC109" s="537"/>
      <c r="AD109" s="537"/>
      <c r="AE109" s="537"/>
    </row>
    <row r="110" spans="3:31" ht="16.2" customHeight="1">
      <c r="C110" s="537"/>
      <c r="D110" s="537"/>
      <c r="E110" s="537"/>
      <c r="F110" s="537"/>
      <c r="G110" s="481"/>
      <c r="H110" s="482"/>
      <c r="I110" s="537"/>
      <c r="J110" s="537"/>
      <c r="K110" s="537"/>
      <c r="L110" s="537"/>
      <c r="M110" s="481"/>
      <c r="N110" s="482"/>
      <c r="O110" s="537"/>
      <c r="P110" s="537"/>
      <c r="Q110" s="537"/>
      <c r="R110" s="537"/>
      <c r="S110" s="481"/>
      <c r="T110" s="482"/>
      <c r="U110" s="537"/>
      <c r="V110" s="537"/>
      <c r="W110" s="537"/>
      <c r="X110" s="537"/>
      <c r="Y110" s="481"/>
      <c r="Z110" s="482"/>
      <c r="AA110" s="537"/>
      <c r="AB110" s="537"/>
      <c r="AC110" s="537"/>
      <c r="AD110" s="537"/>
      <c r="AE110" s="537"/>
    </row>
    <row r="111" spans="3:31" ht="16.2" customHeight="1">
      <c r="C111" s="537"/>
      <c r="D111" s="537"/>
      <c r="E111" s="537"/>
      <c r="F111" s="537"/>
      <c r="G111" s="481"/>
      <c r="H111" s="482"/>
      <c r="I111" s="537"/>
      <c r="J111" s="537"/>
      <c r="K111" s="537"/>
      <c r="L111" s="537"/>
      <c r="M111" s="481"/>
      <c r="N111" s="482"/>
      <c r="O111" s="537"/>
      <c r="P111" s="537"/>
      <c r="Q111" s="537"/>
      <c r="R111" s="537"/>
      <c r="S111" s="481"/>
      <c r="T111" s="482"/>
      <c r="U111" s="537"/>
      <c r="V111" s="537"/>
      <c r="W111" s="537"/>
      <c r="X111" s="537"/>
      <c r="Y111" s="481"/>
      <c r="Z111" s="482"/>
      <c r="AA111" s="537"/>
      <c r="AB111" s="537"/>
      <c r="AC111" s="537"/>
      <c r="AD111" s="537"/>
      <c r="AE111" s="537"/>
    </row>
    <row r="112" spans="3:31" ht="16.2" customHeight="1">
      <c r="C112" s="537"/>
      <c r="D112" s="537"/>
      <c r="E112" s="537"/>
      <c r="F112" s="537"/>
      <c r="G112" s="481"/>
      <c r="H112" s="482"/>
      <c r="I112" s="537"/>
      <c r="J112" s="537"/>
      <c r="K112" s="537"/>
      <c r="L112" s="537"/>
      <c r="M112" s="481"/>
      <c r="N112" s="482"/>
      <c r="O112" s="537"/>
      <c r="P112" s="537"/>
      <c r="Q112" s="537"/>
      <c r="R112" s="537"/>
      <c r="S112" s="481"/>
      <c r="T112" s="482"/>
      <c r="U112" s="537"/>
      <c r="V112" s="537"/>
      <c r="W112" s="537"/>
      <c r="X112" s="537"/>
      <c r="Y112" s="481"/>
      <c r="Z112" s="482"/>
      <c r="AA112" s="537"/>
      <c r="AB112" s="537"/>
      <c r="AC112" s="537"/>
      <c r="AD112" s="537"/>
      <c r="AE112" s="537"/>
    </row>
    <row r="113" spans="3:31" ht="16.2" customHeight="1">
      <c r="C113" s="537"/>
      <c r="D113" s="537"/>
      <c r="E113" s="537"/>
      <c r="F113" s="537"/>
      <c r="G113" s="481"/>
      <c r="H113" s="482"/>
      <c r="I113" s="537"/>
      <c r="J113" s="537"/>
      <c r="K113" s="537"/>
      <c r="L113" s="537"/>
      <c r="M113" s="481"/>
      <c r="N113" s="482"/>
      <c r="O113" s="537"/>
      <c r="P113" s="537"/>
      <c r="Q113" s="537"/>
      <c r="R113" s="537"/>
      <c r="S113" s="481"/>
      <c r="T113" s="482"/>
      <c r="U113" s="537"/>
      <c r="V113" s="537"/>
      <c r="W113" s="537"/>
      <c r="X113" s="537"/>
      <c r="Y113" s="481"/>
      <c r="Z113" s="482"/>
      <c r="AA113" s="537"/>
      <c r="AB113" s="537"/>
      <c r="AC113" s="537"/>
      <c r="AD113" s="537"/>
      <c r="AE113" s="537"/>
    </row>
    <row r="114" spans="3:31" ht="16.2" customHeight="1">
      <c r="C114" s="537"/>
      <c r="D114" s="537"/>
      <c r="E114" s="537"/>
      <c r="F114" s="537"/>
      <c r="G114" s="481"/>
      <c r="H114" s="482"/>
      <c r="I114" s="537"/>
      <c r="J114" s="537"/>
      <c r="K114" s="537"/>
      <c r="L114" s="537"/>
      <c r="M114" s="481"/>
      <c r="N114" s="482"/>
      <c r="O114" s="537"/>
      <c r="P114" s="537"/>
      <c r="Q114" s="537"/>
      <c r="R114" s="537"/>
      <c r="S114" s="481"/>
      <c r="T114" s="482"/>
      <c r="U114" s="537"/>
      <c r="V114" s="537"/>
      <c r="W114" s="537"/>
      <c r="X114" s="537"/>
      <c r="Y114" s="481"/>
      <c r="Z114" s="482"/>
      <c r="AA114" s="537"/>
      <c r="AB114" s="537"/>
      <c r="AC114" s="537"/>
      <c r="AD114" s="537"/>
      <c r="AE114" s="537"/>
    </row>
    <row r="115" spans="3:31" ht="16.2" customHeight="1">
      <c r="C115" s="537"/>
      <c r="D115" s="537"/>
      <c r="E115" s="537"/>
      <c r="F115" s="537"/>
      <c r="G115" s="481"/>
      <c r="H115" s="482"/>
      <c r="I115" s="537"/>
      <c r="J115" s="537"/>
      <c r="K115" s="537"/>
      <c r="L115" s="537"/>
      <c r="M115" s="481"/>
      <c r="N115" s="482"/>
      <c r="O115" s="537"/>
      <c r="P115" s="537"/>
      <c r="Q115" s="537"/>
      <c r="R115" s="537"/>
      <c r="S115" s="481"/>
      <c r="T115" s="482"/>
      <c r="U115" s="537"/>
      <c r="V115" s="537"/>
      <c r="W115" s="537"/>
      <c r="X115" s="537"/>
      <c r="Y115" s="481"/>
      <c r="Z115" s="482"/>
      <c r="AA115" s="537"/>
      <c r="AB115" s="537"/>
      <c r="AC115" s="537"/>
      <c r="AD115" s="537"/>
      <c r="AE115" s="537"/>
    </row>
    <row r="116" spans="3:31" ht="16.2" customHeight="1">
      <c r="C116" s="537"/>
      <c r="D116" s="537"/>
      <c r="E116" s="537"/>
      <c r="F116" s="537"/>
      <c r="G116" s="481"/>
      <c r="H116" s="482"/>
      <c r="I116" s="537"/>
      <c r="J116" s="537"/>
      <c r="K116" s="537"/>
      <c r="L116" s="537"/>
      <c r="M116" s="481"/>
      <c r="N116" s="482"/>
      <c r="O116" s="537"/>
      <c r="P116" s="537"/>
      <c r="Q116" s="537"/>
      <c r="R116" s="537"/>
      <c r="S116" s="481"/>
      <c r="T116" s="482"/>
      <c r="U116" s="537"/>
      <c r="V116" s="537"/>
      <c r="W116" s="537"/>
      <c r="X116" s="537"/>
      <c r="Y116" s="481"/>
      <c r="Z116" s="482"/>
      <c r="AA116" s="537"/>
      <c r="AB116" s="537"/>
      <c r="AC116" s="537"/>
      <c r="AD116" s="537"/>
      <c r="AE116" s="537"/>
    </row>
    <row r="117" spans="3:31" ht="16.2" customHeight="1">
      <c r="C117" s="537"/>
      <c r="D117" s="537"/>
      <c r="E117" s="537"/>
      <c r="F117" s="537"/>
      <c r="G117" s="481"/>
      <c r="H117" s="482"/>
      <c r="I117" s="537"/>
      <c r="J117" s="537"/>
      <c r="K117" s="537"/>
      <c r="L117" s="537"/>
      <c r="M117" s="481"/>
      <c r="N117" s="482"/>
      <c r="O117" s="537"/>
      <c r="P117" s="537"/>
      <c r="Q117" s="537"/>
      <c r="R117" s="537"/>
      <c r="S117" s="481"/>
      <c r="T117" s="482"/>
      <c r="U117" s="537"/>
      <c r="V117" s="537"/>
      <c r="W117" s="537"/>
      <c r="X117" s="537"/>
      <c r="Y117" s="481"/>
      <c r="Z117" s="482"/>
      <c r="AA117" s="537"/>
      <c r="AB117" s="537"/>
      <c r="AC117" s="537"/>
      <c r="AD117" s="537"/>
      <c r="AE117" s="537"/>
    </row>
    <row r="118" spans="3:31" ht="16.2" customHeight="1">
      <c r="C118" s="537"/>
      <c r="D118" s="537"/>
      <c r="E118" s="537"/>
      <c r="F118" s="537"/>
      <c r="G118" s="481"/>
      <c r="H118" s="482"/>
      <c r="I118" s="537"/>
      <c r="J118" s="537"/>
      <c r="K118" s="537"/>
      <c r="L118" s="537"/>
      <c r="M118" s="481"/>
      <c r="N118" s="482"/>
      <c r="O118" s="537"/>
      <c r="P118" s="537"/>
      <c r="Q118" s="537"/>
      <c r="R118" s="537"/>
      <c r="S118" s="481"/>
      <c r="T118" s="482"/>
      <c r="U118" s="537"/>
      <c r="V118" s="537"/>
      <c r="W118" s="537"/>
      <c r="X118" s="537"/>
      <c r="Y118" s="481"/>
      <c r="Z118" s="482"/>
      <c r="AA118" s="537"/>
      <c r="AB118" s="537"/>
      <c r="AC118" s="537"/>
      <c r="AD118" s="537"/>
      <c r="AE118" s="537"/>
    </row>
    <row r="119" spans="3:31" ht="16.2" customHeight="1">
      <c r="C119" s="537"/>
      <c r="D119" s="537"/>
      <c r="E119" s="537"/>
      <c r="F119" s="537"/>
      <c r="G119" s="481"/>
      <c r="H119" s="482"/>
      <c r="I119" s="537"/>
      <c r="J119" s="537"/>
      <c r="K119" s="537"/>
      <c r="L119" s="537"/>
      <c r="M119" s="481"/>
      <c r="N119" s="482"/>
      <c r="O119" s="537"/>
      <c r="P119" s="537"/>
      <c r="Q119" s="537"/>
      <c r="R119" s="537"/>
      <c r="S119" s="481"/>
      <c r="T119" s="482"/>
      <c r="U119" s="537"/>
      <c r="V119" s="537"/>
      <c r="W119" s="537"/>
      <c r="X119" s="537"/>
      <c r="Y119" s="481"/>
      <c r="Z119" s="482"/>
      <c r="AA119" s="537"/>
      <c r="AB119" s="537"/>
      <c r="AC119" s="537"/>
      <c r="AD119" s="537"/>
      <c r="AE119" s="537"/>
    </row>
    <row r="120" spans="3:31" ht="16.2" customHeight="1">
      <c r="C120" s="537"/>
      <c r="D120" s="537"/>
      <c r="E120" s="537"/>
      <c r="F120" s="537"/>
      <c r="G120" s="481"/>
      <c r="H120" s="482"/>
      <c r="I120" s="537"/>
      <c r="J120" s="537"/>
      <c r="K120" s="537"/>
      <c r="L120" s="537"/>
      <c r="M120" s="481"/>
      <c r="N120" s="482"/>
      <c r="O120" s="537"/>
      <c r="P120" s="537"/>
      <c r="Q120" s="537"/>
      <c r="R120" s="537"/>
      <c r="S120" s="481"/>
      <c r="T120" s="482"/>
      <c r="U120" s="537"/>
      <c r="V120" s="537"/>
      <c r="W120" s="537"/>
      <c r="X120" s="537"/>
      <c r="Y120" s="481"/>
      <c r="Z120" s="482"/>
      <c r="AA120" s="537"/>
      <c r="AB120" s="537"/>
      <c r="AC120" s="537"/>
      <c r="AD120" s="537"/>
      <c r="AE120" s="537"/>
    </row>
    <row r="121" spans="3:31" ht="16.2" customHeight="1">
      <c r="C121" s="537"/>
      <c r="D121" s="537"/>
      <c r="E121" s="537"/>
      <c r="F121" s="537"/>
      <c r="G121" s="481"/>
      <c r="H121" s="482"/>
      <c r="I121" s="537"/>
      <c r="J121" s="537"/>
      <c r="K121" s="537"/>
      <c r="L121" s="537"/>
      <c r="M121" s="481"/>
      <c r="N121" s="482"/>
      <c r="O121" s="537"/>
      <c r="P121" s="537"/>
      <c r="Q121" s="537"/>
      <c r="R121" s="537"/>
      <c r="S121" s="481"/>
      <c r="T121" s="482"/>
      <c r="U121" s="537"/>
      <c r="V121" s="537"/>
      <c r="W121" s="537"/>
      <c r="X121" s="537"/>
      <c r="Y121" s="481"/>
      <c r="Z121" s="482"/>
      <c r="AA121" s="537"/>
      <c r="AB121" s="537"/>
      <c r="AC121" s="537"/>
      <c r="AD121" s="537"/>
      <c r="AE121" s="537"/>
    </row>
    <row r="122" spans="3:31" ht="16.2" customHeight="1">
      <c r="C122" s="537"/>
      <c r="D122" s="537"/>
      <c r="E122" s="537"/>
      <c r="F122" s="537"/>
      <c r="G122" s="481"/>
      <c r="H122" s="482"/>
      <c r="I122" s="537"/>
      <c r="J122" s="537"/>
      <c r="K122" s="537"/>
      <c r="L122" s="537"/>
      <c r="M122" s="481"/>
      <c r="N122" s="482"/>
      <c r="O122" s="537"/>
      <c r="P122" s="537"/>
      <c r="Q122" s="537"/>
      <c r="R122" s="537"/>
      <c r="S122" s="481"/>
      <c r="T122" s="482"/>
      <c r="U122" s="537"/>
      <c r="V122" s="537"/>
      <c r="W122" s="537"/>
      <c r="X122" s="537"/>
      <c r="Y122" s="481"/>
      <c r="Z122" s="482"/>
      <c r="AA122" s="537"/>
      <c r="AB122" s="537"/>
      <c r="AC122" s="537"/>
      <c r="AD122" s="537"/>
      <c r="AE122" s="537"/>
    </row>
    <row r="123" spans="3:31" ht="16.2" customHeight="1">
      <c r="C123" s="537"/>
      <c r="D123" s="537"/>
      <c r="E123" s="537"/>
      <c r="F123" s="537"/>
      <c r="G123" s="481"/>
      <c r="H123" s="482"/>
      <c r="I123" s="537"/>
      <c r="J123" s="537"/>
      <c r="K123" s="537"/>
      <c r="L123" s="537"/>
      <c r="M123" s="481"/>
      <c r="N123" s="482"/>
      <c r="O123" s="537"/>
      <c r="P123" s="537"/>
      <c r="Q123" s="537"/>
      <c r="R123" s="537"/>
      <c r="S123" s="481"/>
      <c r="T123" s="482"/>
      <c r="U123" s="537"/>
      <c r="V123" s="537"/>
      <c r="W123" s="537"/>
      <c r="X123" s="537"/>
      <c r="Y123" s="481"/>
      <c r="Z123" s="482"/>
      <c r="AA123" s="537"/>
      <c r="AB123" s="537"/>
      <c r="AC123" s="537"/>
      <c r="AD123" s="537"/>
      <c r="AE123" s="537"/>
    </row>
    <row r="124" spans="3:31" ht="16.2" customHeight="1">
      <c r="C124" s="537"/>
      <c r="D124" s="537"/>
      <c r="E124" s="537"/>
      <c r="F124" s="537"/>
      <c r="G124" s="481"/>
      <c r="H124" s="482"/>
      <c r="I124" s="537"/>
      <c r="J124" s="537"/>
      <c r="K124" s="537"/>
      <c r="L124" s="537"/>
      <c r="M124" s="481"/>
      <c r="N124" s="482"/>
      <c r="O124" s="537"/>
      <c r="P124" s="537"/>
      <c r="Q124" s="537"/>
      <c r="R124" s="537"/>
      <c r="S124" s="481"/>
      <c r="T124" s="482"/>
      <c r="U124" s="537"/>
      <c r="V124" s="537"/>
      <c r="W124" s="537"/>
      <c r="X124" s="537"/>
      <c r="Y124" s="481"/>
      <c r="Z124" s="482"/>
      <c r="AA124" s="537"/>
      <c r="AB124" s="537"/>
      <c r="AC124" s="537"/>
      <c r="AD124" s="537"/>
      <c r="AE124" s="537"/>
    </row>
    <row r="125" spans="3:31" ht="16.2" customHeight="1">
      <c r="C125" s="537"/>
      <c r="D125" s="537"/>
      <c r="E125" s="537"/>
      <c r="F125" s="537"/>
      <c r="G125" s="481"/>
      <c r="H125" s="482"/>
      <c r="I125" s="537"/>
      <c r="J125" s="537"/>
      <c r="K125" s="537"/>
      <c r="L125" s="537"/>
      <c r="M125" s="481"/>
      <c r="N125" s="482"/>
      <c r="O125" s="537"/>
      <c r="P125" s="537"/>
      <c r="Q125" s="537"/>
      <c r="R125" s="537"/>
      <c r="S125" s="481"/>
      <c r="T125" s="482"/>
      <c r="U125" s="537"/>
      <c r="V125" s="537"/>
      <c r="W125" s="537"/>
      <c r="X125" s="537"/>
      <c r="Y125" s="481"/>
      <c r="Z125" s="482"/>
      <c r="AA125" s="537"/>
      <c r="AB125" s="537"/>
      <c r="AC125" s="537"/>
      <c r="AD125" s="537"/>
      <c r="AE125" s="537"/>
    </row>
    <row r="126" spans="3:31" ht="16.2" customHeight="1">
      <c r="C126" s="537"/>
      <c r="D126" s="537"/>
      <c r="E126" s="537"/>
      <c r="F126" s="537"/>
      <c r="G126" s="481"/>
      <c r="H126" s="482"/>
      <c r="I126" s="537"/>
      <c r="J126" s="537"/>
      <c r="K126" s="537"/>
      <c r="L126" s="537"/>
      <c r="M126" s="481"/>
      <c r="N126" s="482"/>
      <c r="O126" s="537"/>
      <c r="P126" s="537"/>
      <c r="Q126" s="537"/>
      <c r="R126" s="537"/>
      <c r="S126" s="481"/>
      <c r="T126" s="482"/>
      <c r="U126" s="537"/>
      <c r="V126" s="537"/>
      <c r="W126" s="537"/>
      <c r="X126" s="537"/>
      <c r="Y126" s="481"/>
      <c r="Z126" s="482"/>
      <c r="AA126" s="537"/>
      <c r="AB126" s="537"/>
      <c r="AC126" s="537"/>
      <c r="AD126" s="537"/>
      <c r="AE126" s="537"/>
    </row>
    <row r="127" spans="3:31" ht="16.2" customHeight="1">
      <c r="C127" s="537"/>
      <c r="D127" s="537"/>
      <c r="E127" s="537"/>
      <c r="F127" s="537"/>
      <c r="G127" s="481"/>
      <c r="H127" s="482"/>
      <c r="I127" s="537"/>
      <c r="J127" s="537"/>
      <c r="K127" s="537"/>
      <c r="L127" s="537"/>
      <c r="M127" s="481"/>
      <c r="N127" s="482"/>
      <c r="O127" s="537"/>
      <c r="P127" s="537"/>
      <c r="Q127" s="537"/>
      <c r="R127" s="537"/>
      <c r="S127" s="481"/>
      <c r="T127" s="482"/>
      <c r="U127" s="537"/>
      <c r="V127" s="537"/>
      <c r="W127" s="537"/>
      <c r="X127" s="537"/>
      <c r="Y127" s="481"/>
      <c r="Z127" s="482"/>
      <c r="AA127" s="537"/>
      <c r="AB127" s="537"/>
      <c r="AC127" s="537"/>
      <c r="AD127" s="537"/>
      <c r="AE127" s="537"/>
    </row>
    <row r="128" spans="3:31" ht="16.2" customHeight="1">
      <c r="C128" s="537"/>
      <c r="D128" s="537"/>
      <c r="E128" s="537"/>
      <c r="F128" s="537"/>
      <c r="G128" s="481"/>
      <c r="H128" s="482"/>
      <c r="I128" s="537"/>
      <c r="J128" s="537"/>
      <c r="K128" s="537"/>
      <c r="L128" s="537"/>
      <c r="M128" s="481"/>
      <c r="N128" s="482"/>
      <c r="O128" s="537"/>
      <c r="P128" s="537"/>
      <c r="Q128" s="537"/>
      <c r="R128" s="537"/>
      <c r="S128" s="481"/>
      <c r="T128" s="482"/>
      <c r="U128" s="537"/>
      <c r="V128" s="537"/>
      <c r="W128" s="537"/>
      <c r="X128" s="537"/>
      <c r="Y128" s="481"/>
      <c r="Z128" s="482"/>
      <c r="AA128" s="537"/>
      <c r="AB128" s="537"/>
      <c r="AC128" s="537"/>
      <c r="AD128" s="537"/>
      <c r="AE128" s="537"/>
    </row>
    <row r="129" spans="3:31" ht="16.2" customHeight="1">
      <c r="C129" s="537"/>
      <c r="D129" s="537"/>
      <c r="E129" s="537"/>
      <c r="F129" s="537"/>
      <c r="G129" s="481"/>
      <c r="H129" s="482"/>
      <c r="I129" s="537"/>
      <c r="J129" s="537"/>
      <c r="K129" s="537"/>
      <c r="L129" s="537"/>
      <c r="M129" s="481"/>
      <c r="N129" s="482"/>
      <c r="O129" s="537"/>
      <c r="P129" s="537"/>
      <c r="Q129" s="537"/>
      <c r="R129" s="537"/>
      <c r="S129" s="481"/>
      <c r="T129" s="482"/>
      <c r="U129" s="537"/>
      <c r="V129" s="537"/>
      <c r="W129" s="537"/>
      <c r="X129" s="537"/>
      <c r="Y129" s="481"/>
      <c r="Z129" s="482"/>
      <c r="AA129" s="537"/>
      <c r="AB129" s="537"/>
      <c r="AC129" s="537"/>
      <c r="AD129" s="537"/>
      <c r="AE129" s="537"/>
    </row>
    <row r="130" spans="3:31" ht="16.2" customHeight="1">
      <c r="C130" s="537"/>
      <c r="D130" s="537"/>
      <c r="E130" s="537"/>
      <c r="F130" s="537"/>
      <c r="G130" s="481"/>
      <c r="H130" s="482"/>
      <c r="I130" s="537"/>
      <c r="J130" s="537"/>
      <c r="K130" s="537"/>
      <c r="L130" s="537"/>
      <c r="M130" s="481"/>
      <c r="N130" s="482"/>
      <c r="O130" s="537"/>
      <c r="P130" s="537"/>
      <c r="Q130" s="537"/>
      <c r="R130" s="537"/>
      <c r="S130" s="481"/>
      <c r="T130" s="482"/>
      <c r="U130" s="537"/>
      <c r="V130" s="537"/>
      <c r="W130" s="537"/>
      <c r="X130" s="537"/>
      <c r="Y130" s="481"/>
      <c r="Z130" s="482"/>
      <c r="AA130" s="537"/>
      <c r="AB130" s="537"/>
      <c r="AC130" s="537"/>
      <c r="AD130" s="537"/>
      <c r="AE130" s="537"/>
    </row>
    <row r="131" spans="3:31" ht="16.2" customHeight="1">
      <c r="C131" s="537"/>
      <c r="D131" s="537"/>
      <c r="E131" s="537"/>
      <c r="F131" s="537"/>
      <c r="G131" s="481"/>
      <c r="H131" s="482"/>
      <c r="I131" s="537"/>
      <c r="J131" s="537"/>
      <c r="K131" s="537"/>
      <c r="L131" s="537"/>
      <c r="M131" s="481"/>
      <c r="N131" s="482"/>
      <c r="O131" s="537"/>
      <c r="P131" s="537"/>
      <c r="Q131" s="537"/>
      <c r="R131" s="537"/>
      <c r="S131" s="481"/>
      <c r="T131" s="482"/>
      <c r="U131" s="537"/>
      <c r="V131" s="537"/>
      <c r="W131" s="537"/>
      <c r="X131" s="537"/>
      <c r="Y131" s="481"/>
      <c r="Z131" s="482"/>
      <c r="AA131" s="537"/>
      <c r="AB131" s="537"/>
      <c r="AC131" s="537"/>
      <c r="AD131" s="537"/>
      <c r="AE131" s="537"/>
    </row>
    <row r="132" spans="3:31" ht="16.2" customHeight="1">
      <c r="C132" s="537"/>
      <c r="D132" s="537"/>
      <c r="E132" s="537"/>
      <c r="F132" s="537"/>
      <c r="G132" s="481"/>
      <c r="H132" s="482"/>
      <c r="I132" s="537"/>
      <c r="J132" s="537"/>
      <c r="K132" s="537"/>
      <c r="L132" s="537"/>
      <c r="M132" s="481"/>
      <c r="N132" s="482"/>
      <c r="O132" s="537"/>
      <c r="P132" s="537"/>
      <c r="Q132" s="537"/>
      <c r="R132" s="537"/>
      <c r="S132" s="481"/>
      <c r="T132" s="482"/>
      <c r="U132" s="537"/>
      <c r="V132" s="537"/>
      <c r="W132" s="537"/>
      <c r="X132" s="537"/>
      <c r="Y132" s="481"/>
      <c r="Z132" s="482"/>
      <c r="AA132" s="537"/>
      <c r="AB132" s="537"/>
      <c r="AC132" s="537"/>
      <c r="AD132" s="537"/>
      <c r="AE132" s="537"/>
    </row>
    <row r="133" spans="3:31" ht="16.2" customHeight="1">
      <c r="C133" s="537"/>
      <c r="D133" s="537"/>
      <c r="E133" s="537"/>
      <c r="F133" s="537"/>
      <c r="G133" s="481"/>
      <c r="H133" s="482"/>
      <c r="I133" s="537"/>
      <c r="J133" s="537"/>
      <c r="K133" s="537"/>
      <c r="L133" s="537"/>
      <c r="M133" s="481"/>
      <c r="N133" s="482"/>
      <c r="O133" s="537"/>
      <c r="P133" s="537"/>
      <c r="Q133" s="537"/>
      <c r="R133" s="537"/>
      <c r="S133" s="481"/>
      <c r="T133" s="482"/>
      <c r="U133" s="537"/>
      <c r="V133" s="537"/>
      <c r="W133" s="537"/>
      <c r="X133" s="537"/>
      <c r="Y133" s="481"/>
      <c r="Z133" s="482"/>
      <c r="AA133" s="537"/>
      <c r="AB133" s="537"/>
      <c r="AC133" s="537"/>
      <c r="AD133" s="537"/>
      <c r="AE133" s="537"/>
    </row>
    <row r="134" spans="3:31" ht="16.2" customHeight="1">
      <c r="C134" s="537"/>
      <c r="D134" s="537"/>
      <c r="E134" s="537"/>
      <c r="F134" s="537"/>
      <c r="G134" s="481"/>
      <c r="H134" s="482"/>
      <c r="I134" s="537"/>
      <c r="J134" s="537"/>
      <c r="K134" s="537"/>
      <c r="L134" s="537"/>
      <c r="M134" s="481"/>
      <c r="N134" s="482"/>
      <c r="O134" s="537"/>
      <c r="P134" s="537"/>
      <c r="Q134" s="537"/>
      <c r="R134" s="537"/>
      <c r="S134" s="481"/>
      <c r="T134" s="482"/>
      <c r="U134" s="537"/>
      <c r="V134" s="537"/>
      <c r="W134" s="537"/>
      <c r="X134" s="537"/>
      <c r="Y134" s="481"/>
      <c r="Z134" s="482"/>
      <c r="AA134" s="537"/>
      <c r="AB134" s="537"/>
      <c r="AC134" s="537"/>
      <c r="AD134" s="537"/>
      <c r="AE134" s="537"/>
    </row>
    <row r="135" spans="3:31" ht="16.2" customHeight="1">
      <c r="C135" s="537"/>
      <c r="D135" s="537"/>
      <c r="E135" s="537"/>
      <c r="F135" s="537"/>
      <c r="G135" s="481"/>
      <c r="H135" s="482"/>
      <c r="I135" s="537"/>
      <c r="J135" s="537"/>
      <c r="K135" s="537"/>
      <c r="L135" s="537"/>
      <c r="M135" s="481"/>
      <c r="N135" s="482"/>
      <c r="O135" s="537"/>
      <c r="P135" s="537"/>
      <c r="Q135" s="537"/>
      <c r="R135" s="537"/>
      <c r="S135" s="481"/>
      <c r="T135" s="482"/>
      <c r="U135" s="537"/>
      <c r="V135" s="537"/>
      <c r="W135" s="537"/>
      <c r="X135" s="537"/>
      <c r="Y135" s="481"/>
      <c r="Z135" s="482"/>
      <c r="AA135" s="537"/>
      <c r="AB135" s="537"/>
      <c r="AC135" s="537"/>
      <c r="AD135" s="537"/>
      <c r="AE135" s="537"/>
    </row>
    <row r="136" spans="3:31" ht="16.2" customHeight="1">
      <c r="C136" s="537"/>
      <c r="D136" s="537"/>
      <c r="E136" s="537"/>
      <c r="F136" s="537"/>
      <c r="G136" s="481"/>
      <c r="H136" s="482"/>
      <c r="I136" s="537"/>
      <c r="J136" s="537"/>
      <c r="K136" s="537"/>
      <c r="L136" s="537"/>
      <c r="M136" s="481"/>
      <c r="N136" s="482"/>
      <c r="O136" s="537"/>
      <c r="P136" s="537"/>
      <c r="Q136" s="537"/>
      <c r="R136" s="537"/>
      <c r="S136" s="481"/>
      <c r="T136" s="482"/>
      <c r="U136" s="537"/>
      <c r="V136" s="537"/>
      <c r="W136" s="537"/>
      <c r="X136" s="537"/>
      <c r="Y136" s="481"/>
      <c r="Z136" s="482"/>
      <c r="AA136" s="537"/>
      <c r="AB136" s="537"/>
      <c r="AC136" s="537"/>
      <c r="AD136" s="537"/>
      <c r="AE136" s="537"/>
    </row>
    <row r="137" spans="3:31" ht="16.2" customHeight="1">
      <c r="C137" s="537"/>
      <c r="D137" s="537"/>
      <c r="E137" s="537"/>
      <c r="F137" s="537"/>
      <c r="G137" s="481"/>
      <c r="H137" s="482"/>
      <c r="I137" s="537"/>
      <c r="J137" s="537"/>
      <c r="K137" s="537"/>
      <c r="L137" s="537"/>
      <c r="M137" s="481"/>
      <c r="N137" s="482"/>
      <c r="O137" s="537"/>
      <c r="P137" s="537"/>
      <c r="Q137" s="537"/>
      <c r="R137" s="537"/>
      <c r="S137" s="481"/>
      <c r="T137" s="482"/>
      <c r="U137" s="537"/>
      <c r="V137" s="537"/>
      <c r="W137" s="537"/>
      <c r="X137" s="537"/>
      <c r="Y137" s="481"/>
      <c r="Z137" s="482"/>
      <c r="AA137" s="537"/>
      <c r="AB137" s="537"/>
      <c r="AC137" s="537"/>
      <c r="AD137" s="537"/>
      <c r="AE137" s="537"/>
    </row>
    <row r="138" spans="3:31" ht="16.2" customHeight="1">
      <c r="C138" s="537"/>
      <c r="D138" s="537"/>
      <c r="E138" s="537"/>
      <c r="F138" s="537"/>
      <c r="G138" s="481"/>
      <c r="H138" s="482"/>
      <c r="I138" s="537"/>
      <c r="J138" s="537"/>
      <c r="K138" s="537"/>
      <c r="L138" s="537"/>
      <c r="M138" s="481"/>
      <c r="N138" s="482"/>
      <c r="O138" s="537"/>
      <c r="P138" s="537"/>
      <c r="Q138" s="537"/>
      <c r="R138" s="537"/>
      <c r="S138" s="481"/>
      <c r="T138" s="482"/>
      <c r="U138" s="537"/>
      <c r="V138" s="537"/>
      <c r="W138" s="537"/>
      <c r="X138" s="537"/>
      <c r="Y138" s="481"/>
      <c r="Z138" s="482"/>
      <c r="AA138" s="537"/>
      <c r="AB138" s="537"/>
      <c r="AC138" s="537"/>
      <c r="AD138" s="537"/>
      <c r="AE138" s="537"/>
    </row>
    <row r="139" spans="3:31" ht="16.2" customHeight="1">
      <c r="C139" s="537"/>
      <c r="D139" s="537"/>
      <c r="E139" s="537"/>
      <c r="F139" s="537"/>
      <c r="G139" s="481"/>
      <c r="H139" s="482"/>
      <c r="I139" s="537"/>
      <c r="J139" s="537"/>
      <c r="K139" s="537"/>
      <c r="L139" s="537"/>
      <c r="M139" s="481"/>
      <c r="N139" s="482"/>
      <c r="O139" s="537"/>
      <c r="P139" s="537"/>
      <c r="Q139" s="537"/>
      <c r="R139" s="537"/>
      <c r="S139" s="481"/>
      <c r="T139" s="482"/>
      <c r="U139" s="537"/>
      <c r="V139" s="537"/>
      <c r="W139" s="537"/>
      <c r="X139" s="537"/>
      <c r="Y139" s="481"/>
      <c r="Z139" s="482"/>
      <c r="AA139" s="537"/>
      <c r="AB139" s="537"/>
      <c r="AC139" s="537"/>
      <c r="AD139" s="537"/>
      <c r="AE139" s="537"/>
    </row>
    <row r="140" spans="3:31" ht="16.2" customHeight="1">
      <c r="C140" s="537"/>
      <c r="D140" s="537"/>
      <c r="E140" s="537"/>
      <c r="F140" s="537"/>
      <c r="G140" s="481"/>
      <c r="H140" s="482"/>
      <c r="I140" s="537"/>
      <c r="J140" s="537"/>
      <c r="K140" s="537"/>
      <c r="L140" s="537"/>
      <c r="M140" s="481"/>
      <c r="N140" s="482"/>
      <c r="O140" s="537"/>
      <c r="P140" s="537"/>
      <c r="Q140" s="537"/>
      <c r="R140" s="537"/>
      <c r="S140" s="481"/>
      <c r="T140" s="482"/>
      <c r="U140" s="537"/>
      <c r="V140" s="537"/>
      <c r="W140" s="537"/>
      <c r="X140" s="537"/>
      <c r="Y140" s="481"/>
      <c r="Z140" s="482"/>
      <c r="AA140" s="537"/>
      <c r="AB140" s="537"/>
      <c r="AC140" s="537"/>
      <c r="AD140" s="537"/>
      <c r="AE140" s="537"/>
    </row>
    <row r="141" spans="3:31" ht="16.2" customHeight="1">
      <c r="C141" s="537"/>
      <c r="D141" s="537"/>
      <c r="E141" s="537"/>
      <c r="F141" s="537"/>
      <c r="G141" s="481"/>
      <c r="H141" s="482"/>
      <c r="I141" s="537"/>
      <c r="J141" s="537"/>
      <c r="K141" s="537"/>
      <c r="L141" s="537"/>
      <c r="M141" s="481"/>
      <c r="N141" s="482"/>
      <c r="O141" s="537"/>
      <c r="P141" s="537"/>
      <c r="Q141" s="537"/>
      <c r="R141" s="537"/>
      <c r="S141" s="481"/>
      <c r="T141" s="482"/>
      <c r="U141" s="537"/>
      <c r="V141" s="537"/>
      <c r="W141" s="537"/>
      <c r="X141" s="537"/>
      <c r="Y141" s="481"/>
      <c r="Z141" s="482"/>
      <c r="AA141" s="537"/>
      <c r="AB141" s="537"/>
      <c r="AC141" s="537"/>
      <c r="AD141" s="537"/>
      <c r="AE141" s="537"/>
    </row>
    <row r="142" spans="3:31" ht="16.2" customHeight="1">
      <c r="C142" s="537"/>
      <c r="D142" s="537"/>
      <c r="E142" s="537"/>
      <c r="F142" s="537"/>
      <c r="G142" s="481"/>
      <c r="H142" s="482"/>
      <c r="I142" s="537"/>
      <c r="J142" s="537"/>
      <c r="K142" s="537"/>
      <c r="L142" s="537"/>
      <c r="M142" s="481"/>
      <c r="N142" s="482"/>
      <c r="O142" s="537"/>
      <c r="P142" s="537"/>
      <c r="Q142" s="537"/>
      <c r="R142" s="537"/>
      <c r="S142" s="481"/>
      <c r="T142" s="482"/>
      <c r="U142" s="537"/>
      <c r="V142" s="537"/>
      <c r="W142" s="537"/>
      <c r="X142" s="537"/>
      <c r="Y142" s="481"/>
      <c r="Z142" s="482"/>
      <c r="AA142" s="537"/>
      <c r="AB142" s="537"/>
      <c r="AC142" s="537"/>
      <c r="AD142" s="537"/>
      <c r="AE142" s="537"/>
    </row>
    <row r="143" spans="3:31" ht="16.2" customHeight="1">
      <c r="C143" s="537"/>
      <c r="D143" s="537"/>
      <c r="E143" s="537"/>
      <c r="F143" s="537"/>
      <c r="G143" s="481"/>
      <c r="H143" s="482"/>
      <c r="I143" s="537"/>
      <c r="J143" s="537"/>
      <c r="K143" s="537"/>
      <c r="L143" s="537"/>
      <c r="M143" s="481"/>
      <c r="N143" s="482"/>
      <c r="O143" s="537"/>
      <c r="P143" s="537"/>
      <c r="Q143" s="537"/>
      <c r="R143" s="537"/>
      <c r="S143" s="481"/>
      <c r="T143" s="482"/>
      <c r="U143" s="537"/>
      <c r="V143" s="537"/>
      <c r="W143" s="537"/>
      <c r="X143" s="537"/>
      <c r="Y143" s="481"/>
      <c r="Z143" s="482"/>
      <c r="AA143" s="537"/>
      <c r="AB143" s="537"/>
      <c r="AC143" s="537"/>
      <c r="AD143" s="537"/>
      <c r="AE143" s="537"/>
    </row>
    <row r="144" spans="3:31" ht="16.2" customHeight="1">
      <c r="C144" s="537"/>
      <c r="D144" s="537"/>
      <c r="E144" s="537"/>
      <c r="F144" s="537"/>
      <c r="G144" s="481"/>
      <c r="H144" s="482"/>
      <c r="I144" s="537"/>
      <c r="J144" s="537"/>
      <c r="K144" s="537"/>
      <c r="L144" s="537"/>
      <c r="M144" s="481"/>
      <c r="N144" s="482"/>
      <c r="O144" s="537"/>
      <c r="P144" s="537"/>
      <c r="Q144" s="537"/>
      <c r="R144" s="537"/>
      <c r="S144" s="481"/>
      <c r="T144" s="482"/>
      <c r="U144" s="537"/>
      <c r="V144" s="537"/>
      <c r="W144" s="537"/>
      <c r="X144" s="537"/>
      <c r="Y144" s="481"/>
      <c r="Z144" s="482"/>
      <c r="AA144" s="537"/>
      <c r="AB144" s="537"/>
      <c r="AC144" s="537"/>
      <c r="AD144" s="537"/>
      <c r="AE144" s="537"/>
    </row>
    <row r="145" spans="3:31" ht="16.2" customHeight="1">
      <c r="C145" s="537"/>
      <c r="D145" s="537"/>
      <c r="E145" s="537"/>
      <c r="F145" s="537"/>
      <c r="G145" s="481"/>
      <c r="H145" s="482"/>
      <c r="I145" s="537"/>
      <c r="J145" s="537"/>
      <c r="K145" s="537"/>
      <c r="L145" s="537"/>
      <c r="M145" s="481"/>
      <c r="N145" s="482"/>
      <c r="O145" s="537"/>
      <c r="P145" s="537"/>
      <c r="Q145" s="537"/>
      <c r="R145" s="537"/>
      <c r="S145" s="481"/>
      <c r="T145" s="482"/>
      <c r="U145" s="537"/>
      <c r="V145" s="537"/>
      <c r="W145" s="537"/>
      <c r="X145" s="537"/>
      <c r="Y145" s="481"/>
      <c r="Z145" s="482"/>
      <c r="AA145" s="537"/>
      <c r="AB145" s="537"/>
      <c r="AC145" s="537"/>
      <c r="AD145" s="537"/>
      <c r="AE145" s="537"/>
    </row>
    <row r="146" spans="3:31" ht="16.2" customHeight="1">
      <c r="C146" s="537"/>
      <c r="D146" s="537"/>
      <c r="E146" s="537"/>
      <c r="F146" s="537"/>
      <c r="G146" s="481"/>
      <c r="H146" s="482"/>
      <c r="I146" s="537"/>
      <c r="J146" s="537"/>
      <c r="K146" s="537"/>
      <c r="L146" s="537"/>
      <c r="M146" s="481"/>
      <c r="N146" s="482"/>
      <c r="O146" s="537"/>
      <c r="P146" s="537"/>
      <c r="Q146" s="537"/>
      <c r="R146" s="537"/>
      <c r="S146" s="481"/>
      <c r="T146" s="482"/>
      <c r="U146" s="537"/>
      <c r="V146" s="537"/>
      <c r="W146" s="537"/>
      <c r="X146" s="537"/>
      <c r="Y146" s="481"/>
      <c r="Z146" s="482"/>
      <c r="AA146" s="537"/>
      <c r="AB146" s="537"/>
      <c r="AC146" s="537"/>
      <c r="AD146" s="537"/>
      <c r="AE146" s="537"/>
    </row>
    <row r="147" spans="3:31" ht="16.2" customHeight="1">
      <c r="C147" s="537"/>
      <c r="D147" s="537"/>
      <c r="E147" s="537"/>
      <c r="F147" s="537"/>
      <c r="G147" s="481"/>
      <c r="H147" s="482"/>
      <c r="I147" s="537"/>
      <c r="J147" s="537"/>
      <c r="K147" s="537"/>
      <c r="L147" s="537"/>
      <c r="M147" s="481"/>
      <c r="N147" s="482"/>
      <c r="O147" s="537"/>
      <c r="P147" s="537"/>
      <c r="Q147" s="537"/>
      <c r="R147" s="537"/>
      <c r="S147" s="481"/>
      <c r="T147" s="482"/>
      <c r="U147" s="537"/>
      <c r="V147" s="537"/>
      <c r="W147" s="537"/>
      <c r="X147" s="537"/>
      <c r="Y147" s="481"/>
      <c r="Z147" s="482"/>
      <c r="AA147" s="537"/>
      <c r="AB147" s="537"/>
      <c r="AC147" s="537"/>
      <c r="AD147" s="537"/>
      <c r="AE147" s="537"/>
    </row>
    <row r="148" spans="3:31" ht="16.2" customHeight="1">
      <c r="C148" s="537"/>
      <c r="D148" s="537"/>
      <c r="E148" s="537"/>
      <c r="F148" s="537"/>
      <c r="G148" s="481"/>
      <c r="H148" s="482"/>
      <c r="I148" s="537"/>
      <c r="J148" s="537"/>
      <c r="K148" s="537"/>
      <c r="L148" s="537"/>
      <c r="M148" s="481"/>
      <c r="N148" s="482"/>
      <c r="O148" s="537"/>
      <c r="P148" s="537"/>
      <c r="Q148" s="537"/>
      <c r="R148" s="537"/>
      <c r="S148" s="481"/>
      <c r="T148" s="482"/>
      <c r="U148" s="537"/>
      <c r="V148" s="537"/>
      <c r="W148" s="537"/>
      <c r="X148" s="537"/>
      <c r="Y148" s="481"/>
      <c r="Z148" s="482"/>
      <c r="AA148" s="537"/>
      <c r="AB148" s="537"/>
      <c r="AC148" s="537"/>
      <c r="AD148" s="537"/>
      <c r="AE148" s="537"/>
    </row>
    <row r="149" spans="3:31" ht="16.2" customHeight="1">
      <c r="C149" s="537"/>
      <c r="D149" s="537"/>
      <c r="E149" s="537"/>
      <c r="F149" s="537"/>
      <c r="G149" s="481"/>
      <c r="H149" s="482"/>
      <c r="I149" s="537"/>
      <c r="J149" s="537"/>
      <c r="K149" s="537"/>
      <c r="L149" s="537"/>
      <c r="M149" s="481"/>
      <c r="N149" s="482"/>
      <c r="O149" s="537"/>
      <c r="P149" s="537"/>
      <c r="Q149" s="537"/>
      <c r="R149" s="537"/>
      <c r="S149" s="481"/>
      <c r="T149" s="482"/>
      <c r="U149" s="537"/>
      <c r="V149" s="537"/>
      <c r="W149" s="537"/>
      <c r="X149" s="537"/>
      <c r="Y149" s="481"/>
      <c r="Z149" s="482"/>
      <c r="AA149" s="537"/>
      <c r="AB149" s="537"/>
      <c r="AC149" s="537"/>
      <c r="AD149" s="537"/>
      <c r="AE149" s="537"/>
    </row>
    <row r="150" spans="3:31" ht="16.2" customHeight="1">
      <c r="C150" s="537"/>
      <c r="D150" s="537"/>
      <c r="E150" s="537"/>
      <c r="F150" s="537"/>
      <c r="G150" s="481"/>
      <c r="H150" s="482"/>
      <c r="I150" s="537"/>
      <c r="J150" s="537"/>
      <c r="K150" s="537"/>
      <c r="L150" s="537"/>
      <c r="M150" s="481"/>
      <c r="N150" s="482"/>
      <c r="O150" s="537"/>
      <c r="P150" s="537"/>
      <c r="Q150" s="537"/>
      <c r="R150" s="537"/>
      <c r="S150" s="481"/>
      <c r="T150" s="482"/>
      <c r="U150" s="537"/>
      <c r="V150" s="537"/>
      <c r="W150" s="537"/>
      <c r="X150" s="537"/>
      <c r="Y150" s="481"/>
      <c r="Z150" s="482"/>
      <c r="AA150" s="537"/>
      <c r="AB150" s="537"/>
      <c r="AC150" s="537"/>
      <c r="AD150" s="537"/>
      <c r="AE150" s="537"/>
    </row>
    <row r="151" spans="3:31" ht="16.2" customHeight="1">
      <c r="C151" s="537"/>
      <c r="D151" s="537"/>
      <c r="E151" s="537"/>
      <c r="F151" s="537"/>
      <c r="G151" s="481"/>
      <c r="H151" s="482"/>
      <c r="I151" s="537"/>
      <c r="J151" s="537"/>
      <c r="K151" s="537"/>
      <c r="L151" s="537"/>
      <c r="M151" s="481"/>
      <c r="N151" s="482"/>
      <c r="O151" s="537"/>
      <c r="P151" s="537"/>
      <c r="Q151" s="537"/>
      <c r="R151" s="537"/>
      <c r="S151" s="481"/>
      <c r="T151" s="482"/>
      <c r="U151" s="537"/>
      <c r="V151" s="537"/>
      <c r="W151" s="537"/>
      <c r="X151" s="537"/>
      <c r="Y151" s="481"/>
      <c r="Z151" s="482"/>
      <c r="AA151" s="537"/>
      <c r="AB151" s="537"/>
      <c r="AC151" s="537"/>
      <c r="AD151" s="537"/>
      <c r="AE151" s="537"/>
    </row>
    <row r="152" spans="3:31" ht="16.2" customHeight="1">
      <c r="C152" s="537"/>
      <c r="D152" s="537"/>
      <c r="E152" s="537"/>
      <c r="F152" s="537"/>
      <c r="G152" s="481"/>
      <c r="H152" s="482"/>
      <c r="I152" s="537"/>
      <c r="J152" s="537"/>
      <c r="K152" s="537"/>
      <c r="L152" s="537"/>
      <c r="M152" s="481"/>
      <c r="N152" s="482"/>
      <c r="O152" s="537"/>
      <c r="P152" s="537"/>
      <c r="Q152" s="537"/>
      <c r="R152" s="537"/>
      <c r="S152" s="481"/>
      <c r="T152" s="482"/>
      <c r="U152" s="537"/>
      <c r="V152" s="537"/>
      <c r="W152" s="537"/>
      <c r="X152" s="537"/>
      <c r="Y152" s="481"/>
      <c r="Z152" s="482"/>
      <c r="AA152" s="537"/>
      <c r="AB152" s="537"/>
      <c r="AC152" s="537"/>
      <c r="AD152" s="537"/>
      <c r="AE152" s="537"/>
    </row>
    <row r="153" spans="3:31" ht="16.2" customHeight="1">
      <c r="C153" s="537"/>
      <c r="D153" s="537"/>
      <c r="E153" s="537"/>
      <c r="F153" s="537"/>
      <c r="G153" s="481"/>
      <c r="H153" s="482"/>
      <c r="I153" s="537"/>
      <c r="J153" s="537"/>
      <c r="K153" s="537"/>
      <c r="L153" s="537"/>
      <c r="M153" s="481"/>
      <c r="N153" s="482"/>
      <c r="O153" s="537"/>
      <c r="P153" s="537"/>
      <c r="Q153" s="537"/>
      <c r="R153" s="537"/>
      <c r="S153" s="481"/>
      <c r="T153" s="482"/>
      <c r="U153" s="537"/>
      <c r="V153" s="537"/>
      <c r="W153" s="537"/>
      <c r="X153" s="537"/>
      <c r="Y153" s="481"/>
      <c r="Z153" s="482"/>
      <c r="AA153" s="537"/>
      <c r="AB153" s="537"/>
      <c r="AC153" s="537"/>
      <c r="AD153" s="537"/>
      <c r="AE153" s="537"/>
    </row>
    <row r="154" spans="3:31" ht="16.2" customHeight="1">
      <c r="C154" s="537"/>
      <c r="D154" s="537"/>
      <c r="E154" s="537"/>
      <c r="F154" s="537"/>
      <c r="G154" s="481"/>
      <c r="H154" s="482"/>
      <c r="I154" s="537"/>
      <c r="J154" s="537"/>
      <c r="K154" s="537"/>
      <c r="L154" s="537"/>
      <c r="M154" s="481"/>
      <c r="N154" s="482"/>
      <c r="O154" s="537"/>
      <c r="P154" s="537"/>
      <c r="Q154" s="537"/>
      <c r="R154" s="537"/>
      <c r="S154" s="481"/>
      <c r="T154" s="482"/>
      <c r="U154" s="537"/>
      <c r="V154" s="537"/>
      <c r="W154" s="537"/>
      <c r="X154" s="537"/>
      <c r="Y154" s="481"/>
      <c r="Z154" s="482"/>
      <c r="AA154" s="537"/>
      <c r="AB154" s="537"/>
      <c r="AC154" s="537"/>
      <c r="AD154" s="537"/>
      <c r="AE154" s="537"/>
    </row>
    <row r="155" spans="3:31" ht="16.2" customHeight="1">
      <c r="C155" s="537"/>
      <c r="D155" s="537"/>
      <c r="E155" s="537"/>
      <c r="F155" s="537"/>
      <c r="G155" s="481"/>
      <c r="H155" s="482"/>
      <c r="I155" s="537"/>
      <c r="J155" s="537"/>
      <c r="K155" s="537"/>
      <c r="L155" s="537"/>
      <c r="M155" s="481"/>
      <c r="N155" s="482"/>
      <c r="O155" s="537"/>
      <c r="P155" s="537"/>
      <c r="Q155" s="537"/>
      <c r="R155" s="537"/>
      <c r="S155" s="481"/>
      <c r="T155" s="482"/>
      <c r="U155" s="537"/>
      <c r="V155" s="537"/>
      <c r="W155" s="537"/>
      <c r="X155" s="537"/>
      <c r="Y155" s="481"/>
      <c r="Z155" s="482"/>
      <c r="AA155" s="537"/>
      <c r="AB155" s="537"/>
      <c r="AC155" s="537"/>
      <c r="AD155" s="537"/>
      <c r="AE155" s="537"/>
    </row>
    <row r="156" spans="3:31" ht="16.2" customHeight="1">
      <c r="C156" s="537"/>
      <c r="D156" s="537"/>
      <c r="E156" s="537"/>
      <c r="F156" s="537"/>
      <c r="G156" s="481"/>
      <c r="H156" s="482"/>
      <c r="I156" s="537"/>
      <c r="J156" s="537"/>
      <c r="K156" s="537"/>
      <c r="L156" s="537"/>
      <c r="M156" s="481"/>
      <c r="N156" s="482"/>
      <c r="O156" s="537"/>
      <c r="P156" s="537"/>
      <c r="Q156" s="537"/>
      <c r="R156" s="537"/>
      <c r="S156" s="481"/>
      <c r="T156" s="482"/>
      <c r="U156" s="537"/>
      <c r="V156" s="537"/>
      <c r="W156" s="537"/>
      <c r="X156" s="537"/>
      <c r="Y156" s="481"/>
      <c r="Z156" s="482"/>
      <c r="AA156" s="537"/>
      <c r="AB156" s="537"/>
      <c r="AC156" s="537"/>
      <c r="AD156" s="537"/>
      <c r="AE156" s="537"/>
    </row>
    <row r="157" spans="3:31" ht="16.2" customHeight="1">
      <c r="C157" s="537"/>
      <c r="D157" s="537"/>
      <c r="E157" s="537"/>
      <c r="F157" s="537"/>
      <c r="G157" s="481"/>
      <c r="H157" s="482"/>
      <c r="I157" s="537"/>
      <c r="J157" s="537"/>
      <c r="K157" s="537"/>
      <c r="L157" s="537"/>
      <c r="M157" s="481"/>
      <c r="N157" s="482"/>
      <c r="O157" s="537"/>
      <c r="P157" s="537"/>
      <c r="Q157" s="537"/>
      <c r="R157" s="537"/>
      <c r="S157" s="481"/>
      <c r="T157" s="482"/>
      <c r="U157" s="537"/>
      <c r="V157" s="537"/>
      <c r="W157" s="537"/>
      <c r="X157" s="537"/>
      <c r="Y157" s="481"/>
      <c r="Z157" s="482"/>
      <c r="AA157" s="537"/>
      <c r="AB157" s="537"/>
      <c r="AC157" s="537"/>
      <c r="AD157" s="537"/>
      <c r="AE157" s="537"/>
    </row>
    <row r="158" spans="3:31" ht="16.2" customHeight="1">
      <c r="C158" s="537"/>
      <c r="D158" s="537"/>
      <c r="E158" s="537"/>
      <c r="F158" s="537"/>
      <c r="G158" s="481"/>
      <c r="H158" s="482"/>
      <c r="I158" s="537"/>
      <c r="J158" s="537"/>
      <c r="K158" s="537"/>
      <c r="L158" s="537"/>
      <c r="M158" s="481"/>
      <c r="N158" s="482"/>
      <c r="O158" s="537"/>
      <c r="P158" s="537"/>
      <c r="Q158" s="537"/>
      <c r="R158" s="537"/>
      <c r="S158" s="481"/>
      <c r="T158" s="482"/>
      <c r="U158" s="537"/>
      <c r="V158" s="537"/>
      <c r="W158" s="537"/>
      <c r="X158" s="537"/>
      <c r="Y158" s="481"/>
      <c r="Z158" s="482"/>
      <c r="AA158" s="537"/>
      <c r="AB158" s="537"/>
      <c r="AC158" s="537"/>
      <c r="AD158" s="537"/>
      <c r="AE158" s="537"/>
    </row>
    <row r="159" spans="3:31" ht="16.2" customHeight="1">
      <c r="C159" s="537"/>
      <c r="D159" s="537"/>
      <c r="E159" s="537"/>
      <c r="F159" s="537"/>
      <c r="G159" s="481"/>
      <c r="H159" s="482"/>
      <c r="I159" s="537"/>
      <c r="J159" s="537"/>
      <c r="K159" s="537"/>
      <c r="L159" s="537"/>
      <c r="M159" s="481"/>
      <c r="N159" s="482"/>
      <c r="O159" s="537"/>
      <c r="P159" s="537"/>
      <c r="Q159" s="537"/>
      <c r="R159" s="537"/>
      <c r="S159" s="481"/>
      <c r="T159" s="482"/>
      <c r="U159" s="537"/>
      <c r="V159" s="537"/>
      <c r="W159" s="537"/>
      <c r="X159" s="537"/>
      <c r="Y159" s="481"/>
      <c r="Z159" s="482"/>
      <c r="AA159" s="537"/>
      <c r="AB159" s="537"/>
      <c r="AC159" s="537"/>
      <c r="AD159" s="537"/>
      <c r="AE159" s="537"/>
    </row>
    <row r="160" spans="3:31" ht="16.2" customHeight="1">
      <c r="C160" s="537"/>
      <c r="D160" s="537"/>
      <c r="E160" s="537"/>
      <c r="F160" s="537"/>
      <c r="G160" s="481"/>
      <c r="H160" s="482"/>
      <c r="I160" s="537"/>
      <c r="J160" s="537"/>
      <c r="K160" s="537"/>
      <c r="L160" s="537"/>
      <c r="M160" s="481"/>
      <c r="N160" s="482"/>
      <c r="O160" s="537"/>
      <c r="P160" s="537"/>
      <c r="Q160" s="537"/>
      <c r="R160" s="537"/>
      <c r="S160" s="481"/>
      <c r="T160" s="482"/>
      <c r="U160" s="537"/>
      <c r="V160" s="537"/>
      <c r="W160" s="537"/>
      <c r="X160" s="537"/>
      <c r="Y160" s="481"/>
      <c r="Z160" s="482"/>
      <c r="AA160" s="537"/>
      <c r="AB160" s="537"/>
      <c r="AC160" s="537"/>
      <c r="AD160" s="537"/>
      <c r="AE160" s="537"/>
    </row>
    <row r="161" spans="3:31" ht="16.2" customHeight="1">
      <c r="C161" s="537"/>
      <c r="D161" s="537"/>
      <c r="E161" s="537"/>
      <c r="F161" s="537"/>
      <c r="G161" s="481"/>
      <c r="H161" s="482"/>
      <c r="I161" s="537"/>
      <c r="J161" s="537"/>
      <c r="K161" s="537"/>
      <c r="L161" s="537"/>
      <c r="M161" s="481"/>
      <c r="N161" s="482"/>
      <c r="O161" s="537"/>
      <c r="P161" s="537"/>
      <c r="Q161" s="537"/>
      <c r="R161" s="537"/>
      <c r="S161" s="481"/>
      <c r="T161" s="482"/>
      <c r="U161" s="537"/>
      <c r="V161" s="537"/>
      <c r="W161" s="537"/>
      <c r="X161" s="537"/>
      <c r="Y161" s="481"/>
      <c r="Z161" s="482"/>
      <c r="AA161" s="537"/>
      <c r="AB161" s="537"/>
      <c r="AC161" s="537"/>
      <c r="AD161" s="537"/>
      <c r="AE161" s="537"/>
    </row>
    <row r="162" spans="3:31" ht="16.2" customHeight="1">
      <c r="C162" s="537"/>
      <c r="D162" s="537"/>
      <c r="E162" s="537"/>
      <c r="F162" s="537"/>
      <c r="G162" s="481"/>
      <c r="H162" s="482"/>
      <c r="I162" s="537"/>
      <c r="J162" s="537"/>
      <c r="K162" s="537"/>
      <c r="L162" s="537"/>
      <c r="M162" s="481"/>
      <c r="N162" s="482"/>
      <c r="O162" s="537"/>
      <c r="P162" s="537"/>
      <c r="Q162" s="537"/>
      <c r="R162" s="537"/>
      <c r="S162" s="481"/>
      <c r="T162" s="482"/>
      <c r="U162" s="537"/>
      <c r="V162" s="537"/>
      <c r="W162" s="537"/>
      <c r="X162" s="537"/>
      <c r="Y162" s="481"/>
      <c r="Z162" s="482"/>
      <c r="AA162" s="537"/>
      <c r="AB162" s="537"/>
      <c r="AC162" s="537"/>
      <c r="AD162" s="537"/>
      <c r="AE162" s="537"/>
    </row>
    <row r="163" spans="3:31" ht="16.2" customHeight="1">
      <c r="C163" s="537"/>
      <c r="D163" s="537"/>
      <c r="E163" s="537"/>
      <c r="F163" s="537"/>
      <c r="G163" s="481"/>
      <c r="H163" s="482"/>
      <c r="I163" s="537"/>
      <c r="J163" s="537"/>
      <c r="K163" s="537"/>
      <c r="L163" s="537"/>
      <c r="M163" s="481"/>
      <c r="N163" s="482"/>
      <c r="O163" s="537"/>
      <c r="P163" s="537"/>
      <c r="Q163" s="537"/>
      <c r="R163" s="537"/>
      <c r="S163" s="481"/>
      <c r="T163" s="482"/>
      <c r="U163" s="537"/>
      <c r="V163" s="537"/>
      <c r="W163" s="537"/>
      <c r="X163" s="537"/>
      <c r="Y163" s="481"/>
      <c r="Z163" s="482"/>
      <c r="AA163" s="537"/>
      <c r="AB163" s="537"/>
      <c r="AC163" s="537"/>
      <c r="AD163" s="537"/>
      <c r="AE163" s="537"/>
    </row>
    <row r="164" spans="3:31" ht="16.2" customHeight="1">
      <c r="C164" s="537"/>
      <c r="D164" s="537"/>
      <c r="E164" s="537"/>
      <c r="F164" s="537"/>
      <c r="G164" s="481"/>
      <c r="H164" s="482"/>
      <c r="I164" s="537"/>
      <c r="J164" s="537"/>
      <c r="K164" s="537"/>
      <c r="L164" s="537"/>
      <c r="M164" s="481"/>
      <c r="N164" s="482"/>
      <c r="O164" s="537"/>
      <c r="P164" s="537"/>
      <c r="Q164" s="537"/>
      <c r="R164" s="537"/>
      <c r="S164" s="481"/>
      <c r="T164" s="482"/>
      <c r="U164" s="537"/>
      <c r="V164" s="537"/>
      <c r="W164" s="537"/>
      <c r="X164" s="537"/>
      <c r="Y164" s="481"/>
      <c r="Z164" s="482"/>
      <c r="AA164" s="537"/>
      <c r="AB164" s="537"/>
      <c r="AC164" s="537"/>
      <c r="AD164" s="537"/>
      <c r="AE164" s="537"/>
    </row>
    <row r="165" spans="3:31" ht="16.2" customHeight="1">
      <c r="C165" s="537"/>
      <c r="D165" s="537"/>
      <c r="E165" s="537"/>
      <c r="F165" s="537"/>
      <c r="G165" s="481"/>
      <c r="H165" s="482"/>
      <c r="I165" s="537"/>
      <c r="J165" s="537"/>
      <c r="K165" s="537"/>
      <c r="L165" s="537"/>
      <c r="M165" s="481"/>
      <c r="N165" s="482"/>
      <c r="O165" s="537"/>
      <c r="P165" s="537"/>
      <c r="Q165" s="537"/>
      <c r="R165" s="537"/>
      <c r="S165" s="481"/>
      <c r="T165" s="482"/>
      <c r="U165" s="537"/>
      <c r="V165" s="537"/>
      <c r="W165" s="537"/>
      <c r="X165" s="537"/>
      <c r="Y165" s="481"/>
      <c r="Z165" s="482"/>
      <c r="AA165" s="537"/>
      <c r="AB165" s="537"/>
      <c r="AC165" s="537"/>
      <c r="AD165" s="537"/>
      <c r="AE165" s="537"/>
    </row>
    <row r="166" spans="3:31" ht="16.2" customHeight="1">
      <c r="C166" s="537"/>
      <c r="D166" s="537"/>
      <c r="E166" s="537"/>
      <c r="F166" s="537"/>
      <c r="G166" s="481"/>
      <c r="H166" s="482"/>
      <c r="I166" s="537"/>
      <c r="J166" s="537"/>
      <c r="K166" s="537"/>
      <c r="L166" s="537"/>
      <c r="M166" s="481"/>
      <c r="N166" s="482"/>
      <c r="O166" s="537"/>
      <c r="P166" s="537"/>
      <c r="Q166" s="537"/>
      <c r="R166" s="537"/>
      <c r="S166" s="481"/>
      <c r="T166" s="482"/>
      <c r="U166" s="537"/>
      <c r="V166" s="537"/>
      <c r="W166" s="537"/>
      <c r="X166" s="537"/>
      <c r="Y166" s="481"/>
      <c r="Z166" s="482"/>
      <c r="AA166" s="537"/>
      <c r="AB166" s="537"/>
      <c r="AC166" s="537"/>
      <c r="AD166" s="537"/>
      <c r="AE166" s="537"/>
    </row>
    <row r="167" spans="3:31" ht="16.2" customHeight="1">
      <c r="C167" s="537"/>
      <c r="D167" s="537"/>
      <c r="E167" s="537"/>
      <c r="F167" s="537"/>
      <c r="G167" s="481"/>
      <c r="H167" s="482"/>
      <c r="I167" s="537"/>
      <c r="J167" s="537"/>
      <c r="K167" s="537"/>
      <c r="L167" s="537"/>
      <c r="M167" s="481"/>
      <c r="N167" s="482"/>
      <c r="O167" s="537"/>
      <c r="P167" s="537"/>
      <c r="Q167" s="537"/>
      <c r="R167" s="537"/>
      <c r="S167" s="481"/>
      <c r="T167" s="482"/>
      <c r="U167" s="537"/>
      <c r="V167" s="537"/>
      <c r="W167" s="537"/>
      <c r="X167" s="537"/>
      <c r="Y167" s="481"/>
      <c r="Z167" s="482"/>
      <c r="AA167" s="537"/>
      <c r="AB167" s="537"/>
      <c r="AC167" s="537"/>
      <c r="AD167" s="537"/>
      <c r="AE167" s="537"/>
    </row>
    <row r="168" spans="3:31" ht="16.2" customHeight="1">
      <c r="C168" s="537"/>
      <c r="D168" s="537"/>
      <c r="E168" s="537"/>
      <c r="F168" s="537"/>
      <c r="G168" s="481"/>
      <c r="H168" s="482"/>
      <c r="I168" s="537"/>
      <c r="J168" s="537"/>
      <c r="K168" s="537"/>
      <c r="L168" s="537"/>
      <c r="M168" s="481"/>
      <c r="N168" s="482"/>
      <c r="O168" s="537"/>
      <c r="P168" s="537"/>
      <c r="Q168" s="537"/>
      <c r="R168" s="537"/>
      <c r="S168" s="481"/>
      <c r="T168" s="482"/>
      <c r="U168" s="537"/>
      <c r="V168" s="537"/>
      <c r="W168" s="537"/>
      <c r="X168" s="537"/>
      <c r="Y168" s="481"/>
      <c r="Z168" s="482"/>
      <c r="AA168" s="537"/>
      <c r="AB168" s="537"/>
      <c r="AC168" s="537"/>
      <c r="AD168" s="537"/>
      <c r="AE168" s="537"/>
    </row>
    <row r="169" spans="3:31" ht="16.2" customHeight="1">
      <c r="C169" s="537"/>
      <c r="D169" s="537"/>
      <c r="E169" s="537"/>
      <c r="F169" s="537"/>
      <c r="G169" s="481"/>
      <c r="H169" s="482"/>
      <c r="I169" s="537"/>
      <c r="J169" s="537"/>
      <c r="K169" s="537"/>
      <c r="L169" s="537"/>
      <c r="M169" s="481"/>
      <c r="N169" s="482"/>
      <c r="O169" s="537"/>
      <c r="P169" s="537"/>
      <c r="Q169" s="537"/>
      <c r="R169" s="537"/>
      <c r="S169" s="481"/>
      <c r="T169" s="482"/>
      <c r="U169" s="537"/>
      <c r="V169" s="537"/>
      <c r="W169" s="537"/>
      <c r="X169" s="537"/>
      <c r="Y169" s="481"/>
      <c r="Z169" s="482"/>
      <c r="AA169" s="537"/>
      <c r="AB169" s="537"/>
      <c r="AC169" s="537"/>
      <c r="AD169" s="537"/>
      <c r="AE169" s="537"/>
    </row>
    <row r="170" spans="3:31" ht="16.2" customHeight="1">
      <c r="C170" s="537"/>
      <c r="D170" s="537"/>
      <c r="E170" s="537"/>
      <c r="F170" s="537"/>
      <c r="G170" s="481"/>
      <c r="H170" s="482"/>
      <c r="I170" s="537"/>
      <c r="J170" s="537"/>
      <c r="K170" s="537"/>
      <c r="L170" s="537"/>
      <c r="M170" s="481"/>
      <c r="N170" s="482"/>
      <c r="O170" s="537"/>
      <c r="P170" s="537"/>
      <c r="Q170" s="537"/>
      <c r="R170" s="537"/>
      <c r="S170" s="481"/>
      <c r="T170" s="482"/>
      <c r="U170" s="537"/>
      <c r="V170" s="537"/>
      <c r="W170" s="537"/>
      <c r="X170" s="537"/>
      <c r="Y170" s="481"/>
      <c r="Z170" s="482"/>
      <c r="AA170" s="537"/>
      <c r="AB170" s="537"/>
      <c r="AC170" s="537"/>
      <c r="AD170" s="537"/>
      <c r="AE170" s="537"/>
    </row>
    <row r="171" spans="3:31" ht="16.2" customHeight="1">
      <c r="C171" s="537"/>
      <c r="D171" s="537"/>
      <c r="E171" s="537"/>
      <c r="F171" s="537"/>
      <c r="G171" s="481"/>
      <c r="H171" s="482"/>
      <c r="I171" s="537"/>
      <c r="J171" s="537"/>
      <c r="K171" s="537"/>
      <c r="L171" s="537"/>
      <c r="M171" s="481"/>
      <c r="N171" s="482"/>
      <c r="O171" s="537"/>
      <c r="P171" s="537"/>
      <c r="Q171" s="537"/>
      <c r="R171" s="537"/>
      <c r="S171" s="481"/>
      <c r="T171" s="482"/>
      <c r="U171" s="537"/>
      <c r="V171" s="537"/>
      <c r="W171" s="537"/>
      <c r="X171" s="537"/>
      <c r="Y171" s="481"/>
      <c r="Z171" s="482"/>
      <c r="AA171" s="537"/>
      <c r="AB171" s="537"/>
      <c r="AC171" s="537"/>
      <c r="AD171" s="537"/>
      <c r="AE171" s="537"/>
    </row>
    <row r="172" spans="3:31" ht="16.2" customHeight="1">
      <c r="C172" s="537"/>
      <c r="D172" s="537"/>
      <c r="E172" s="537"/>
      <c r="F172" s="537"/>
      <c r="G172" s="481"/>
      <c r="H172" s="482"/>
      <c r="I172" s="537"/>
      <c r="J172" s="537"/>
      <c r="K172" s="537"/>
      <c r="L172" s="537"/>
      <c r="M172" s="481"/>
      <c r="N172" s="482"/>
      <c r="O172" s="537"/>
      <c r="P172" s="537"/>
      <c r="Q172" s="537"/>
      <c r="R172" s="537"/>
      <c r="S172" s="481"/>
      <c r="T172" s="482"/>
      <c r="U172" s="537"/>
      <c r="V172" s="537"/>
      <c r="W172" s="537"/>
      <c r="X172" s="537"/>
      <c r="Y172" s="481"/>
      <c r="Z172" s="482"/>
      <c r="AA172" s="537"/>
      <c r="AB172" s="537"/>
      <c r="AC172" s="537"/>
      <c r="AD172" s="537"/>
      <c r="AE172" s="537"/>
    </row>
    <row r="173" spans="3:31" ht="16.2" customHeight="1">
      <c r="C173" s="537"/>
      <c r="D173" s="537"/>
      <c r="E173" s="537"/>
      <c r="F173" s="537"/>
      <c r="G173" s="481"/>
      <c r="H173" s="482"/>
      <c r="I173" s="537"/>
      <c r="J173" s="537"/>
      <c r="K173" s="537"/>
      <c r="L173" s="537"/>
      <c r="M173" s="481"/>
      <c r="N173" s="482"/>
      <c r="O173" s="537"/>
      <c r="P173" s="537"/>
      <c r="Q173" s="537"/>
      <c r="R173" s="537"/>
      <c r="S173" s="481"/>
      <c r="T173" s="482"/>
      <c r="U173" s="537"/>
      <c r="V173" s="537"/>
      <c r="W173" s="537"/>
      <c r="X173" s="537"/>
      <c r="Y173" s="481"/>
      <c r="Z173" s="482"/>
      <c r="AA173" s="537"/>
      <c r="AB173" s="537"/>
      <c r="AC173" s="537"/>
      <c r="AD173" s="537"/>
      <c r="AE173" s="537"/>
    </row>
    <row r="174" spans="3:31" ht="16.2" customHeight="1">
      <c r="C174" s="537"/>
      <c r="D174" s="537"/>
      <c r="E174" s="537"/>
      <c r="F174" s="537"/>
      <c r="G174" s="481"/>
      <c r="H174" s="482"/>
      <c r="I174" s="537"/>
      <c r="J174" s="537"/>
      <c r="K174" s="537"/>
      <c r="L174" s="537"/>
      <c r="M174" s="481"/>
      <c r="N174" s="482"/>
      <c r="O174" s="537"/>
      <c r="P174" s="537"/>
      <c r="Q174" s="537"/>
      <c r="R174" s="537"/>
      <c r="S174" s="481"/>
      <c r="T174" s="482"/>
      <c r="U174" s="537"/>
      <c r="V174" s="537"/>
      <c r="W174" s="537"/>
      <c r="X174" s="537"/>
      <c r="Y174" s="481"/>
      <c r="Z174" s="482"/>
      <c r="AA174" s="537"/>
      <c r="AB174" s="537"/>
      <c r="AC174" s="537"/>
      <c r="AD174" s="537"/>
      <c r="AE174" s="537"/>
    </row>
    <row r="175" spans="3:31" ht="16.2" customHeight="1">
      <c r="C175" s="537"/>
      <c r="D175" s="537"/>
      <c r="E175" s="537"/>
      <c r="F175" s="537"/>
      <c r="G175" s="481"/>
      <c r="H175" s="482"/>
      <c r="I175" s="537"/>
      <c r="J175" s="537"/>
      <c r="K175" s="537"/>
      <c r="L175" s="537"/>
      <c r="M175" s="481"/>
      <c r="N175" s="482"/>
      <c r="O175" s="537"/>
      <c r="P175" s="537"/>
      <c r="Q175" s="537"/>
      <c r="R175" s="537"/>
      <c r="S175" s="481"/>
      <c r="T175" s="482"/>
      <c r="U175" s="537"/>
      <c r="V175" s="537"/>
      <c r="W175" s="537"/>
      <c r="X175" s="537"/>
      <c r="Y175" s="481"/>
      <c r="Z175" s="482"/>
      <c r="AA175" s="537"/>
      <c r="AB175" s="537"/>
      <c r="AC175" s="537"/>
      <c r="AD175" s="537"/>
      <c r="AE175" s="537"/>
    </row>
    <row r="176" spans="3:31" ht="16.2" customHeight="1">
      <c r="C176" s="537"/>
      <c r="D176" s="537"/>
      <c r="E176" s="537"/>
      <c r="F176" s="537"/>
      <c r="G176" s="481"/>
      <c r="H176" s="482"/>
      <c r="I176" s="537"/>
      <c r="J176" s="537"/>
      <c r="K176" s="537"/>
      <c r="L176" s="537"/>
      <c r="M176" s="481"/>
      <c r="N176" s="482"/>
      <c r="O176" s="537"/>
      <c r="P176" s="537"/>
      <c r="Q176" s="537"/>
      <c r="R176" s="537"/>
      <c r="S176" s="481"/>
      <c r="T176" s="482"/>
      <c r="U176" s="537"/>
      <c r="V176" s="537"/>
      <c r="W176" s="537"/>
      <c r="X176" s="537"/>
      <c r="Y176" s="481"/>
      <c r="Z176" s="482"/>
      <c r="AA176" s="537"/>
      <c r="AB176" s="537"/>
      <c r="AC176" s="537"/>
      <c r="AD176" s="537"/>
      <c r="AE176" s="537"/>
    </row>
    <row r="177" spans="3:31" ht="16.2" customHeight="1">
      <c r="C177" s="537"/>
      <c r="D177" s="537"/>
      <c r="E177" s="537"/>
      <c r="F177" s="537"/>
      <c r="G177" s="481"/>
      <c r="H177" s="482"/>
      <c r="I177" s="537"/>
      <c r="J177" s="537"/>
      <c r="K177" s="537"/>
      <c r="L177" s="537"/>
      <c r="M177" s="481"/>
      <c r="N177" s="482"/>
      <c r="O177" s="537"/>
      <c r="P177" s="537"/>
      <c r="Q177" s="537"/>
      <c r="R177" s="537"/>
      <c r="S177" s="481"/>
      <c r="T177" s="482"/>
      <c r="U177" s="537"/>
      <c r="V177" s="537"/>
      <c r="W177" s="537"/>
      <c r="X177" s="537"/>
      <c r="Y177" s="481"/>
      <c r="Z177" s="482"/>
      <c r="AA177" s="537"/>
      <c r="AB177" s="537"/>
      <c r="AC177" s="537"/>
      <c r="AD177" s="537"/>
      <c r="AE177" s="537"/>
    </row>
    <row r="178" spans="3:31" ht="16.2" customHeight="1">
      <c r="C178" s="537"/>
      <c r="D178" s="537"/>
      <c r="E178" s="537"/>
      <c r="F178" s="537"/>
      <c r="G178" s="481"/>
      <c r="H178" s="482"/>
      <c r="I178" s="537"/>
      <c r="J178" s="537"/>
      <c r="K178" s="537"/>
      <c r="L178" s="537"/>
      <c r="M178" s="481"/>
      <c r="N178" s="482"/>
      <c r="O178" s="537"/>
      <c r="P178" s="537"/>
      <c r="Q178" s="537"/>
      <c r="R178" s="537"/>
      <c r="S178" s="481"/>
      <c r="T178" s="482"/>
      <c r="U178" s="537"/>
      <c r="V178" s="537"/>
      <c r="W178" s="537"/>
      <c r="X178" s="537"/>
      <c r="Y178" s="481"/>
      <c r="Z178" s="482"/>
      <c r="AA178" s="537"/>
      <c r="AB178" s="537"/>
      <c r="AC178" s="537"/>
      <c r="AD178" s="537"/>
      <c r="AE178" s="537"/>
    </row>
    <row r="179" spans="3:31" ht="16.2" customHeight="1">
      <c r="C179" s="537"/>
      <c r="D179" s="537"/>
      <c r="E179" s="537"/>
      <c r="F179" s="537"/>
      <c r="G179" s="481"/>
      <c r="H179" s="482"/>
      <c r="I179" s="537"/>
      <c r="J179" s="537"/>
      <c r="K179" s="537"/>
      <c r="L179" s="537"/>
      <c r="M179" s="481"/>
      <c r="N179" s="482"/>
      <c r="O179" s="537"/>
      <c r="P179" s="537"/>
      <c r="Q179" s="537"/>
      <c r="R179" s="537"/>
      <c r="S179" s="481"/>
      <c r="T179" s="482"/>
      <c r="U179" s="537"/>
      <c r="V179" s="537"/>
      <c r="W179" s="537"/>
      <c r="X179" s="537"/>
      <c r="Y179" s="481"/>
      <c r="Z179" s="482"/>
      <c r="AA179" s="537"/>
      <c r="AB179" s="537"/>
      <c r="AC179" s="537"/>
      <c r="AD179" s="537"/>
      <c r="AE179" s="537"/>
    </row>
    <row r="180" spans="3:31" ht="16.2" customHeight="1">
      <c r="C180" s="537"/>
      <c r="D180" s="537"/>
      <c r="E180" s="537"/>
      <c r="F180" s="537"/>
      <c r="G180" s="481"/>
      <c r="H180" s="482"/>
      <c r="I180" s="537"/>
      <c r="J180" s="537"/>
      <c r="K180" s="537"/>
      <c r="L180" s="537"/>
      <c r="M180" s="481"/>
      <c r="N180" s="482"/>
      <c r="O180" s="537"/>
      <c r="P180" s="537"/>
      <c r="Q180" s="537"/>
      <c r="R180" s="537"/>
      <c r="S180" s="481"/>
      <c r="T180" s="482"/>
      <c r="U180" s="537"/>
      <c r="V180" s="537"/>
      <c r="W180" s="537"/>
      <c r="X180" s="537"/>
      <c r="Y180" s="481"/>
      <c r="Z180" s="482"/>
      <c r="AA180" s="537"/>
      <c r="AB180" s="537"/>
      <c r="AC180" s="537"/>
      <c r="AD180" s="537"/>
      <c r="AE180" s="537"/>
    </row>
    <row r="181" spans="3:31" ht="16.2" customHeight="1">
      <c r="C181" s="537"/>
      <c r="D181" s="537"/>
      <c r="E181" s="537"/>
      <c r="F181" s="537"/>
      <c r="G181" s="481"/>
      <c r="H181" s="482"/>
      <c r="I181" s="537"/>
      <c r="J181" s="537"/>
      <c r="K181" s="537"/>
      <c r="L181" s="537"/>
      <c r="M181" s="481"/>
      <c r="N181" s="482"/>
      <c r="S181" s="481"/>
      <c r="T181" s="482"/>
      <c r="U181" s="537"/>
      <c r="V181" s="537"/>
      <c r="W181" s="537"/>
      <c r="X181" s="537"/>
      <c r="Y181" s="481"/>
      <c r="Z181" s="482"/>
      <c r="AA181" s="537"/>
      <c r="AB181" s="537"/>
      <c r="AC181" s="537"/>
      <c r="AD181" s="537"/>
      <c r="AE181" s="537"/>
    </row>
    <row r="182" spans="3:31" ht="16.2" customHeight="1">
      <c r="C182" s="537"/>
      <c r="D182" s="537"/>
      <c r="E182" s="537"/>
      <c r="F182" s="537"/>
      <c r="G182" s="481"/>
      <c r="H182" s="482"/>
      <c r="I182" s="537"/>
      <c r="J182" s="537"/>
      <c r="K182" s="537"/>
      <c r="L182" s="537"/>
      <c r="S182" s="481"/>
      <c r="T182" s="482"/>
      <c r="U182" s="537"/>
      <c r="V182" s="537"/>
      <c r="W182" s="537"/>
      <c r="X182" s="537"/>
      <c r="Y182" s="481"/>
      <c r="Z182" s="482"/>
      <c r="AA182" s="537"/>
      <c r="AB182" s="537"/>
      <c r="AC182" s="537"/>
      <c r="AD182" s="537"/>
      <c r="AE182" s="537"/>
    </row>
    <row r="183" spans="3:31" ht="16.2" customHeight="1">
      <c r="C183" s="537"/>
      <c r="D183" s="537"/>
      <c r="E183" s="537"/>
      <c r="F183" s="537"/>
      <c r="G183" s="481"/>
      <c r="H183" s="482"/>
      <c r="I183" s="537"/>
      <c r="J183" s="537"/>
      <c r="K183" s="537"/>
      <c r="L183" s="537"/>
      <c r="S183" s="481"/>
      <c r="T183" s="482"/>
      <c r="U183" s="537"/>
      <c r="V183" s="537"/>
      <c r="W183" s="537"/>
      <c r="X183" s="537"/>
      <c r="Y183" s="481"/>
      <c r="Z183" s="482"/>
      <c r="AA183" s="537"/>
      <c r="AB183" s="537"/>
      <c r="AC183" s="537"/>
      <c r="AD183" s="537"/>
      <c r="AE183" s="537"/>
    </row>
    <row r="184" spans="3:31" ht="16.2" customHeight="1">
      <c r="C184" s="537"/>
      <c r="D184" s="537"/>
      <c r="E184" s="537"/>
      <c r="F184" s="537"/>
      <c r="G184" s="481"/>
      <c r="H184" s="482"/>
      <c r="I184" s="537"/>
      <c r="J184" s="537"/>
      <c r="K184" s="537"/>
      <c r="L184" s="537"/>
      <c r="S184" s="481"/>
      <c r="T184" s="482"/>
      <c r="U184" s="537"/>
      <c r="V184" s="537"/>
      <c r="W184" s="537"/>
      <c r="X184" s="537"/>
      <c r="Y184" s="481"/>
      <c r="Z184" s="482"/>
      <c r="AA184" s="537"/>
      <c r="AB184" s="537"/>
      <c r="AC184" s="537"/>
      <c r="AD184" s="537"/>
      <c r="AE184" s="537"/>
    </row>
    <row r="185" spans="3:31" ht="16.2" customHeight="1">
      <c r="C185" s="537"/>
      <c r="D185" s="537"/>
      <c r="E185" s="537"/>
      <c r="F185" s="537"/>
      <c r="G185" s="481"/>
      <c r="H185" s="482"/>
      <c r="I185" s="537"/>
      <c r="J185" s="537"/>
      <c r="K185" s="537"/>
      <c r="L185" s="537"/>
      <c r="S185" s="481"/>
      <c r="T185" s="482"/>
      <c r="U185" s="537"/>
      <c r="V185" s="537"/>
      <c r="W185" s="537"/>
      <c r="X185" s="537"/>
      <c r="Y185" s="481"/>
      <c r="Z185" s="482"/>
      <c r="AA185" s="537"/>
      <c r="AB185" s="537"/>
      <c r="AC185" s="537"/>
      <c r="AD185" s="537"/>
      <c r="AE185" s="537"/>
    </row>
    <row r="186" spans="3:31" ht="16.2" customHeight="1">
      <c r="C186" s="537"/>
      <c r="D186" s="537"/>
      <c r="E186" s="537"/>
      <c r="F186" s="537"/>
      <c r="G186" s="481"/>
      <c r="H186" s="482"/>
      <c r="I186" s="537"/>
      <c r="J186" s="537"/>
      <c r="K186" s="537"/>
      <c r="L186" s="537"/>
      <c r="S186" s="481"/>
      <c r="T186" s="482"/>
      <c r="U186" s="537"/>
      <c r="V186" s="537"/>
      <c r="W186" s="537"/>
      <c r="X186" s="537"/>
      <c r="Y186" s="481"/>
      <c r="Z186" s="482"/>
      <c r="AA186" s="537"/>
      <c r="AB186" s="537"/>
      <c r="AC186" s="537"/>
      <c r="AD186" s="537"/>
      <c r="AE186" s="537"/>
    </row>
    <row r="187" spans="3:31" ht="16.2" customHeight="1">
      <c r="C187" s="537"/>
      <c r="D187" s="537"/>
      <c r="E187" s="537"/>
      <c r="F187" s="537"/>
      <c r="G187" s="481"/>
      <c r="H187" s="482"/>
      <c r="I187" s="537"/>
      <c r="J187" s="537"/>
      <c r="K187" s="537"/>
      <c r="L187" s="537"/>
      <c r="S187" s="481"/>
      <c r="T187" s="482"/>
      <c r="U187" s="537"/>
      <c r="V187" s="537"/>
      <c r="W187" s="537"/>
      <c r="X187" s="537"/>
      <c r="Y187" s="481"/>
      <c r="Z187" s="482"/>
      <c r="AA187" s="537"/>
      <c r="AB187" s="537"/>
      <c r="AC187" s="537"/>
      <c r="AD187" s="537"/>
      <c r="AE187" s="537"/>
    </row>
    <row r="188" spans="3:31" ht="16.2" customHeight="1">
      <c r="C188" s="537"/>
      <c r="D188" s="537"/>
      <c r="E188" s="537"/>
      <c r="F188" s="537"/>
      <c r="G188" s="481"/>
      <c r="H188" s="482"/>
      <c r="I188" s="537"/>
      <c r="J188" s="537"/>
      <c r="K188" s="537"/>
      <c r="L188" s="537"/>
      <c r="S188" s="481"/>
      <c r="T188" s="482"/>
      <c r="U188" s="537"/>
      <c r="V188" s="537"/>
      <c r="W188" s="537"/>
      <c r="X188" s="537"/>
      <c r="Y188" s="481"/>
      <c r="Z188" s="482"/>
      <c r="AA188" s="537"/>
      <c r="AB188" s="537"/>
      <c r="AC188" s="537"/>
      <c r="AD188" s="537"/>
      <c r="AE188" s="537"/>
    </row>
    <row r="189" spans="3:31" ht="16.2" customHeight="1">
      <c r="C189" s="537"/>
      <c r="D189" s="537"/>
      <c r="E189" s="537"/>
      <c r="F189" s="537"/>
      <c r="G189" s="481"/>
      <c r="H189" s="482"/>
      <c r="I189" s="537"/>
      <c r="J189" s="537"/>
      <c r="K189" s="537"/>
      <c r="L189" s="537"/>
      <c r="S189" s="481"/>
      <c r="T189" s="482"/>
      <c r="U189" s="537"/>
      <c r="V189" s="537"/>
      <c r="W189" s="537"/>
      <c r="X189" s="537"/>
      <c r="Y189" s="481"/>
      <c r="Z189" s="482"/>
      <c r="AA189" s="537"/>
      <c r="AB189" s="537"/>
      <c r="AC189" s="537"/>
      <c r="AD189" s="537"/>
      <c r="AE189" s="537"/>
    </row>
    <row r="190" spans="3:31" ht="16.2" customHeight="1">
      <c r="C190" s="537"/>
      <c r="D190" s="537"/>
      <c r="E190" s="537"/>
      <c r="F190" s="537"/>
      <c r="G190" s="481"/>
      <c r="H190" s="482"/>
      <c r="I190" s="537"/>
      <c r="J190" s="537"/>
      <c r="K190" s="537"/>
      <c r="L190" s="537"/>
      <c r="S190" s="481"/>
      <c r="T190" s="482"/>
      <c r="U190" s="537"/>
      <c r="V190" s="537"/>
      <c r="W190" s="537"/>
      <c r="X190" s="537"/>
      <c r="Y190" s="481"/>
      <c r="Z190" s="482"/>
      <c r="AA190" s="537"/>
      <c r="AB190" s="537"/>
      <c r="AC190" s="537"/>
      <c r="AD190" s="537"/>
      <c r="AE190" s="537"/>
    </row>
    <row r="191" spans="3:31" ht="16.2" customHeight="1">
      <c r="C191" s="537"/>
      <c r="D191" s="537"/>
      <c r="E191" s="537"/>
      <c r="F191" s="537"/>
      <c r="G191" s="481"/>
      <c r="H191" s="482"/>
      <c r="I191" s="537"/>
      <c r="J191" s="537"/>
      <c r="K191" s="537"/>
      <c r="L191" s="537"/>
      <c r="S191" s="481"/>
      <c r="T191" s="482"/>
      <c r="U191" s="537"/>
      <c r="V191" s="537"/>
      <c r="W191" s="537"/>
      <c r="X191" s="537"/>
      <c r="Y191" s="481"/>
      <c r="Z191" s="482"/>
      <c r="AA191" s="537"/>
      <c r="AB191" s="537"/>
      <c r="AC191" s="537"/>
      <c r="AD191" s="537"/>
      <c r="AE191" s="537"/>
    </row>
    <row r="192" spans="3:31" ht="16.2" customHeight="1">
      <c r="C192" s="537"/>
      <c r="D192" s="537"/>
      <c r="E192" s="537"/>
      <c r="F192" s="537"/>
      <c r="G192" s="481"/>
      <c r="H192" s="482"/>
      <c r="I192" s="537"/>
      <c r="J192" s="537"/>
      <c r="K192" s="537"/>
      <c r="L192" s="537"/>
      <c r="S192" s="481"/>
      <c r="T192" s="482"/>
      <c r="U192" s="537"/>
      <c r="V192" s="537"/>
      <c r="W192" s="537"/>
      <c r="X192" s="537"/>
      <c r="Y192" s="481"/>
      <c r="Z192" s="482"/>
      <c r="AA192" s="537"/>
      <c r="AB192" s="537"/>
      <c r="AC192" s="537"/>
      <c r="AD192" s="537"/>
      <c r="AE192" s="537"/>
    </row>
    <row r="193" spans="3:31" ht="16.2" customHeight="1">
      <c r="C193" s="537"/>
      <c r="D193" s="537"/>
      <c r="E193" s="537"/>
      <c r="F193" s="537"/>
      <c r="G193" s="481"/>
      <c r="H193" s="482"/>
      <c r="I193" s="537"/>
      <c r="J193" s="537"/>
      <c r="K193" s="537"/>
      <c r="L193" s="537"/>
      <c r="S193" s="481"/>
      <c r="T193" s="482"/>
      <c r="U193" s="537"/>
      <c r="V193" s="537"/>
      <c r="W193" s="537"/>
      <c r="X193" s="537"/>
      <c r="Y193" s="481"/>
      <c r="Z193" s="482"/>
      <c r="AA193" s="537"/>
      <c r="AB193" s="537"/>
      <c r="AC193" s="537"/>
      <c r="AD193" s="537"/>
      <c r="AE193" s="537"/>
    </row>
  </sheetData>
  <sheetProtection formatCells="0"/>
  <mergeCells count="28">
    <mergeCell ref="C30:F30"/>
    <mergeCell ref="I35:L35"/>
    <mergeCell ref="AA10:AD10"/>
    <mergeCell ref="C13:F13"/>
    <mergeCell ref="I13:L13"/>
    <mergeCell ref="O13:R13"/>
    <mergeCell ref="U13:X13"/>
    <mergeCell ref="AA13:AD13"/>
    <mergeCell ref="C10:F10"/>
    <mergeCell ref="I10:L10"/>
    <mergeCell ref="O10:R10"/>
    <mergeCell ref="U10:X10"/>
    <mergeCell ref="U37:X37"/>
    <mergeCell ref="O19:R19"/>
    <mergeCell ref="I23:L23"/>
    <mergeCell ref="O24:R24"/>
    <mergeCell ref="I28:L28"/>
    <mergeCell ref="U29:X29"/>
    <mergeCell ref="AA7:AB8"/>
    <mergeCell ref="AC7:AE7"/>
    <mergeCell ref="D7:L8"/>
    <mergeCell ref="W7:X7"/>
    <mergeCell ref="C2:F3"/>
    <mergeCell ref="D5:L6"/>
    <mergeCell ref="W5:X5"/>
    <mergeCell ref="P5:V6"/>
    <mergeCell ref="P7:Q8"/>
    <mergeCell ref="AA5:AC6"/>
  </mergeCells>
  <phoneticPr fontId="2"/>
  <conditionalFormatting sqref="F14:F25 F31:F38 L14:L19 L24:L25 L29:L31 L36 R14:R16 R20:R21 R25:R40 X38:X39 AD14:AD15 AD21:AD24 AD29:AD33 AD37 X14:X23 X30:X33">
    <cfRule type="cellIs" dxfId="0" priority="27" operator="greaterThan">
      <formula>D14</formula>
    </cfRule>
  </conditionalFormatting>
  <hyperlinks>
    <hyperlink ref="C2:F3" location="提案表紙!A1" display="兵庫県折込資料表　" xr:uid="{00000000-0004-0000-1A00-000000000000}"/>
  </hyperlinks>
  <printOptions horizontalCentered="1"/>
  <pageMargins left="0.39370078740157483" right="0.39370078740157483" top="0.78740157480314965" bottom="0.98425196850393704" header="0.39370078740157483" footer="0.51181102362204722"/>
  <pageSetup paperSize="12" scale="93" orientation="landscape" horizontalDpi="300" verticalDpi="300" r:id="rId1"/>
  <headerFooter alignWithMargins="0">
    <oddFooter xml:space="preserve">&amp;L日経（東播・三木・北播
　　　　姫路・西播・神崎）&amp;RＰ－２３／２３
</oddFooter>
  </headerFooter>
  <rowBreaks count="1" manualBreakCount="1">
    <brk id="43" max="30" man="1"/>
  </rowBreaks>
  <colBreaks count="1" manualBreakCount="1">
    <brk id="25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307</vt:i4>
      </vt:variant>
    </vt:vector>
  </HeadingPairs>
  <TitlesOfParts>
    <vt:vector size="333" baseType="lpstr">
      <vt:lpstr>【　新聞折込広告基準　】</vt:lpstr>
      <vt:lpstr>市郡別部数</vt:lpstr>
      <vt:lpstr>提案表紙</vt:lpstr>
      <vt:lpstr>尼崎市</vt:lpstr>
      <vt:lpstr>伊丹・川西</vt:lpstr>
      <vt:lpstr>宝塚・芦屋</vt:lpstr>
      <vt:lpstr>西宮</vt:lpstr>
      <vt:lpstr>東灘・灘</vt:lpstr>
      <vt:lpstr>中央・兵庫</vt:lpstr>
      <vt:lpstr>北・長田</vt:lpstr>
      <vt:lpstr>須磨・垂水</vt:lpstr>
      <vt:lpstr>西区・明石</vt:lpstr>
      <vt:lpstr>加古川・高砂</vt:lpstr>
      <vt:lpstr>三木</vt:lpstr>
      <vt:lpstr>小・加・西・多・加</vt:lpstr>
      <vt:lpstr>三田</vt:lpstr>
      <vt:lpstr>篠山・丹波</vt:lpstr>
      <vt:lpstr>姫路</vt:lpstr>
      <vt:lpstr>竜・相・赤・佐</vt:lpstr>
      <vt:lpstr>神・宍</vt:lpstr>
      <vt:lpstr>朝・養・美</vt:lpstr>
      <vt:lpstr>豊岡</vt:lpstr>
      <vt:lpstr>淡・洲・南あわじ</vt:lpstr>
      <vt:lpstr>日経(阪神）</vt:lpstr>
      <vt:lpstr>日経 (神戸・明石・三田)</vt:lpstr>
      <vt:lpstr>日経（ 東播・三木・北播・姫路・西播・神崎）</vt:lpstr>
      <vt:lpstr>Ａたつの市折込部数</vt:lpstr>
      <vt:lpstr>Ａ芦屋市折込部数</vt:lpstr>
      <vt:lpstr>Ａ伊丹市折込部数</vt:lpstr>
      <vt:lpstr>Ａ加古川折込部数</vt:lpstr>
      <vt:lpstr>Ａ加西市折込部数</vt:lpstr>
      <vt:lpstr>Ａ高砂市折込部数</vt:lpstr>
      <vt:lpstr>Ａ三田市折込部数</vt:lpstr>
      <vt:lpstr>Ａ三木市折込部数</vt:lpstr>
      <vt:lpstr>A宍粟市折込部数</vt:lpstr>
      <vt:lpstr>Ａ篠山市折込部数</vt:lpstr>
      <vt:lpstr>A洲本市折込部数</vt:lpstr>
      <vt:lpstr>Ａ小野市折込部数</vt:lpstr>
      <vt:lpstr>Ａ小野市部数表</vt:lpstr>
      <vt:lpstr>A神崎郡折込部数</vt:lpstr>
      <vt:lpstr>Ａ須磨区折込部数</vt:lpstr>
      <vt:lpstr>Ａ垂水区折込部数</vt:lpstr>
      <vt:lpstr>Ａ西宮市配布部数</vt:lpstr>
      <vt:lpstr>Ａ西区折込部数</vt:lpstr>
      <vt:lpstr>Ａ西脇市折込部数</vt:lpstr>
      <vt:lpstr>Ａ赤穂市折込部数</vt:lpstr>
      <vt:lpstr>Ａ川西市折込部数</vt:lpstr>
      <vt:lpstr>Ａ川辺郡折込部数</vt:lpstr>
      <vt:lpstr>Ａ相生市折込部数</vt:lpstr>
      <vt:lpstr>Ａ多可郡折込部数</vt:lpstr>
      <vt:lpstr>Ａ丹波市折込部数</vt:lpstr>
      <vt:lpstr>A淡路市折込部数</vt:lpstr>
      <vt:lpstr>Ａ中央区折込部数</vt:lpstr>
      <vt:lpstr>A朝来市折込部数</vt:lpstr>
      <vt:lpstr>Ａ長田区折込部数</vt:lpstr>
      <vt:lpstr>Ａ東灘区折込部数</vt:lpstr>
      <vt:lpstr>Ａ灘区折込部数</vt:lpstr>
      <vt:lpstr>Ａ南あわじ市折込部数</vt:lpstr>
      <vt:lpstr>Ａ尼崎市折込部数</vt:lpstr>
      <vt:lpstr>Ａ姫路市折込部数</vt:lpstr>
      <vt:lpstr>Ａ兵庫区折込部数</vt:lpstr>
      <vt:lpstr>Ａ宝塚市折込部数</vt:lpstr>
      <vt:lpstr>Ａ北区折込部数</vt:lpstr>
      <vt:lpstr>Ａ明石市折込部数</vt:lpstr>
      <vt:lpstr>Ｋたつの市折込部数</vt:lpstr>
      <vt:lpstr>Ｋ芦屋市折込部数</vt:lpstr>
      <vt:lpstr>Ｋ伊丹市折込部数</vt:lpstr>
      <vt:lpstr>Ｋ加古川折込部数</vt:lpstr>
      <vt:lpstr>Ｋ加西市折込部数</vt:lpstr>
      <vt:lpstr>Ｋ加東市折込部数</vt:lpstr>
      <vt:lpstr>Ｋ高砂市折込部数</vt:lpstr>
      <vt:lpstr>Ｋ佐用群折込部数</vt:lpstr>
      <vt:lpstr>Ｋ三田市折込部数</vt:lpstr>
      <vt:lpstr>Ｋ三木市折込部数</vt:lpstr>
      <vt:lpstr>K宍粟市折込部数</vt:lpstr>
      <vt:lpstr>K篠山市折込部数</vt:lpstr>
      <vt:lpstr>Ｋ洲本市折込部数</vt:lpstr>
      <vt:lpstr>Ｋ小野市折込部数</vt:lpstr>
      <vt:lpstr>Ｋ小野市部数表</vt:lpstr>
      <vt:lpstr>K神崎郡折込部数</vt:lpstr>
      <vt:lpstr>Ｋ須磨区折込部数</vt:lpstr>
      <vt:lpstr>Ｋ垂水区折込部数</vt:lpstr>
      <vt:lpstr>Ｋ西宮市配布部数</vt:lpstr>
      <vt:lpstr>Ｋ西区折込部数</vt:lpstr>
      <vt:lpstr>Ｋ西脇市折込部数</vt:lpstr>
      <vt:lpstr>Ｋ赤穂市折込部数</vt:lpstr>
      <vt:lpstr>Ｋ川西市折込部数</vt:lpstr>
      <vt:lpstr>Ｋ川辺郡折込部数</vt:lpstr>
      <vt:lpstr>Ｋ相生市折込部数</vt:lpstr>
      <vt:lpstr>Ｋ多可郡折込部数</vt:lpstr>
      <vt:lpstr>Ｋ丹波市折込部数</vt:lpstr>
      <vt:lpstr>Ｋ淡路市折込部数</vt:lpstr>
      <vt:lpstr>Ｋ中央区折込部数</vt:lpstr>
      <vt:lpstr>K朝来市折込部数</vt:lpstr>
      <vt:lpstr>Ｋ長田区折込部数</vt:lpstr>
      <vt:lpstr>Ｋ津名郡折込部数</vt:lpstr>
      <vt:lpstr>Ｋ東灘区折込部数</vt:lpstr>
      <vt:lpstr>Ｋ灘区折込部数</vt:lpstr>
      <vt:lpstr>Ｋ南あわじ市折込部数</vt:lpstr>
      <vt:lpstr>'日経 (神戸・明石・三田)'!Ｋ尼崎市折込部数</vt:lpstr>
      <vt:lpstr>Ｋ尼崎市折込部数</vt:lpstr>
      <vt:lpstr>Ｋ姫路市折込部数</vt:lpstr>
      <vt:lpstr>Ｋ兵庫区折込部数</vt:lpstr>
      <vt:lpstr>Ｋ宝塚市折込部数</vt:lpstr>
      <vt:lpstr>K北区折込部数</vt:lpstr>
      <vt:lpstr>Ｋ明石市折込部数</vt:lpstr>
      <vt:lpstr>Ｍたつの市折込部数</vt:lpstr>
      <vt:lpstr>Ｍ芦屋市折込部数</vt:lpstr>
      <vt:lpstr>Ｍ伊丹市折込部数</vt:lpstr>
      <vt:lpstr>Ｍ加古川折込部数</vt:lpstr>
      <vt:lpstr>Ｍ加西市折込部数</vt:lpstr>
      <vt:lpstr>Ｍ高砂市折込部数</vt:lpstr>
      <vt:lpstr>Ｍ三田市折込部数</vt:lpstr>
      <vt:lpstr>Ｍ三木市折込部数</vt:lpstr>
      <vt:lpstr>M宍粟市折込部数</vt:lpstr>
      <vt:lpstr>Ｍ篠山市折込部数</vt:lpstr>
      <vt:lpstr>Ｍ洲本市折込部数</vt:lpstr>
      <vt:lpstr>Ｍ小野市折込部数</vt:lpstr>
      <vt:lpstr>Ｍ小野市部数表</vt:lpstr>
      <vt:lpstr>M神崎郡折込部数</vt:lpstr>
      <vt:lpstr>Ｍ須磨区折込部数</vt:lpstr>
      <vt:lpstr>Ｍ垂水区折込部数</vt:lpstr>
      <vt:lpstr>Ｍ西宮市葉配布部数</vt:lpstr>
      <vt:lpstr>Ｍ西区折込部数</vt:lpstr>
      <vt:lpstr>Ｍ西脇市折込部数</vt:lpstr>
      <vt:lpstr>Ｍ赤穂市折込部数</vt:lpstr>
      <vt:lpstr>Ｍ川西市折込部数</vt:lpstr>
      <vt:lpstr>Ｍ川辺郡折込部数</vt:lpstr>
      <vt:lpstr>Ｍ多可郡折込部数</vt:lpstr>
      <vt:lpstr>Ｍ丹波市折込部数</vt:lpstr>
      <vt:lpstr>Ｍ中央区折込部数</vt:lpstr>
      <vt:lpstr>M朝来市折込部数</vt:lpstr>
      <vt:lpstr>Ｍ長田区折込部数</vt:lpstr>
      <vt:lpstr>Ｍ東灘区折込部数</vt:lpstr>
      <vt:lpstr>Ｍ灘区折込部数</vt:lpstr>
      <vt:lpstr>Ｍ南あわじ市折込部数</vt:lpstr>
      <vt:lpstr>Ｍ尼崎市折込部数</vt:lpstr>
      <vt:lpstr>Ｍ姫路市折込部数</vt:lpstr>
      <vt:lpstr>Ｍ兵庫区折込部数</vt:lpstr>
      <vt:lpstr>Ｍ宝塚市折込部数</vt:lpstr>
      <vt:lpstr>Ｍ北区折込部数</vt:lpstr>
      <vt:lpstr>Ｍ明石市折込部数</vt:lpstr>
      <vt:lpstr>Ｎ中央区折込部数</vt:lpstr>
      <vt:lpstr>伊丹・川西!Print_Area</vt:lpstr>
      <vt:lpstr>加古川・高砂!Print_Area</vt:lpstr>
      <vt:lpstr>三田!Print_Area</vt:lpstr>
      <vt:lpstr>三木!Print_Area</vt:lpstr>
      <vt:lpstr>市郡別部数!Print_Area</vt:lpstr>
      <vt:lpstr>篠山・丹波!Print_Area</vt:lpstr>
      <vt:lpstr>小・加・西・多・加!Print_Area</vt:lpstr>
      <vt:lpstr>神・宍!Print_Area</vt:lpstr>
      <vt:lpstr>須磨・垂水!Print_Area</vt:lpstr>
      <vt:lpstr>西宮!Print_Area</vt:lpstr>
      <vt:lpstr>西区・明石!Print_Area</vt:lpstr>
      <vt:lpstr>淡・洲・南あわじ!Print_Area</vt:lpstr>
      <vt:lpstr>中央・兵庫!Print_Area</vt:lpstr>
      <vt:lpstr>朝・養・美!Print_Area</vt:lpstr>
      <vt:lpstr>提案表紙!Print_Area</vt:lpstr>
      <vt:lpstr>東灘・灘!Print_Area</vt:lpstr>
      <vt:lpstr>尼崎市!Print_Area</vt:lpstr>
      <vt:lpstr>'日経 (神戸・明石・三田)'!Print_Area</vt:lpstr>
      <vt:lpstr>'日経（ 東播・三木・北播・姫路・西播・神崎）'!Print_Area</vt:lpstr>
      <vt:lpstr>'日経(阪神）'!Print_Area</vt:lpstr>
      <vt:lpstr>姫路!Print_Area</vt:lpstr>
      <vt:lpstr>宝塚・芦屋!Print_Area</vt:lpstr>
      <vt:lpstr>豊岡!Print_Area</vt:lpstr>
      <vt:lpstr>北・長田!Print_Area</vt:lpstr>
      <vt:lpstr>竜・相・赤・佐!Print_Area</vt:lpstr>
      <vt:lpstr>Ｓたつの市折込部数</vt:lpstr>
      <vt:lpstr>S芦屋市折込部数</vt:lpstr>
      <vt:lpstr>Ｓ伊丹市折込部数</vt:lpstr>
      <vt:lpstr>Ｓ加古川折込部数</vt:lpstr>
      <vt:lpstr>Ｓ加西市折込部数</vt:lpstr>
      <vt:lpstr>Ｓ高砂市折込部数</vt:lpstr>
      <vt:lpstr>Ｓ三木市折込部数</vt:lpstr>
      <vt:lpstr>S宍粟市折込部数</vt:lpstr>
      <vt:lpstr>Ｓ篠山市折込部数</vt:lpstr>
      <vt:lpstr>Ｓ洲本市折込部数</vt:lpstr>
      <vt:lpstr>Ｓ小野市折込部数</vt:lpstr>
      <vt:lpstr>S神崎郡折込部数</vt:lpstr>
      <vt:lpstr>Ｓ須磨区折込部数</vt:lpstr>
      <vt:lpstr>Ｓ垂水区折込部数</vt:lpstr>
      <vt:lpstr>Ｓ西宮市配布部数</vt:lpstr>
      <vt:lpstr>Ｓ西区折込部数</vt:lpstr>
      <vt:lpstr>Ｓ赤穂市折込部数</vt:lpstr>
      <vt:lpstr>S川西市折込部数</vt:lpstr>
      <vt:lpstr>Ｓ川辺郡折込部数</vt:lpstr>
      <vt:lpstr>Ｓ丹波市折込部数</vt:lpstr>
      <vt:lpstr>S中央区折込部数</vt:lpstr>
      <vt:lpstr>S朝来市折込部数</vt:lpstr>
      <vt:lpstr>Ｓ長田区折込部数</vt:lpstr>
      <vt:lpstr>Ｓ東灘区折込部数</vt:lpstr>
      <vt:lpstr>Ｓ灘区折込部数</vt:lpstr>
      <vt:lpstr>Ｓ尼崎市折込部数</vt:lpstr>
      <vt:lpstr>Ｓ姫路市折込部数</vt:lpstr>
      <vt:lpstr>Ｓ氷上郡折込部数</vt:lpstr>
      <vt:lpstr>Ｓ兵庫区折込部数</vt:lpstr>
      <vt:lpstr>Ｓ宝塚市折込部数</vt:lpstr>
      <vt:lpstr>Ｓ北区折込部数</vt:lpstr>
      <vt:lpstr>Ｓ明石市折込部数</vt:lpstr>
      <vt:lpstr>Ｙたつの市折込部数</vt:lpstr>
      <vt:lpstr>Ｙ芦屋市折込部数</vt:lpstr>
      <vt:lpstr>Ｙ伊丹市折込部数</vt:lpstr>
      <vt:lpstr>Ｙ加古川折込部数</vt:lpstr>
      <vt:lpstr>Ｙ加西市折込部数</vt:lpstr>
      <vt:lpstr>Ｙ加東市折込部数</vt:lpstr>
      <vt:lpstr>Ｙ高砂市折込部数</vt:lpstr>
      <vt:lpstr>Ｙ佐用群折込部数</vt:lpstr>
      <vt:lpstr>Ｙ三田市折込部数</vt:lpstr>
      <vt:lpstr>Ｙ三木市折込部数</vt:lpstr>
      <vt:lpstr>Y宍粟市折込部数</vt:lpstr>
      <vt:lpstr>Ｙ篠山市折込部数</vt:lpstr>
      <vt:lpstr>Ｙ洲本市折込部数</vt:lpstr>
      <vt:lpstr>Ｙ洲本市折込部数３</vt:lpstr>
      <vt:lpstr>Ｙ小野市折込部数</vt:lpstr>
      <vt:lpstr>Y神崎郡折込部数</vt:lpstr>
      <vt:lpstr>Ｙ須磨区折込部数</vt:lpstr>
      <vt:lpstr>Ｙ垂水区折込部数</vt:lpstr>
      <vt:lpstr>Ｙ西宮市配布部数</vt:lpstr>
      <vt:lpstr>Ｙ西区折込部数</vt:lpstr>
      <vt:lpstr>Ｙ西脇市折込部数</vt:lpstr>
      <vt:lpstr>Ｙ赤穂市折込部数</vt:lpstr>
      <vt:lpstr>Ｙ川西市折込部数</vt:lpstr>
      <vt:lpstr>Ｙ川辺郡折込部数</vt:lpstr>
      <vt:lpstr>Ｙ相生市折込部数</vt:lpstr>
      <vt:lpstr>Ｙ丹波市折込部数</vt:lpstr>
      <vt:lpstr>Ｙ淡路市折込部数</vt:lpstr>
      <vt:lpstr>Ｙ中央区折込部数</vt:lpstr>
      <vt:lpstr>Y朝来市折込部数</vt:lpstr>
      <vt:lpstr>Ｙ長田区折込部数</vt:lpstr>
      <vt:lpstr>Ｙ津名市折込部数</vt:lpstr>
      <vt:lpstr>Ｙ東灘区折込部数</vt:lpstr>
      <vt:lpstr>Ｙ灘区折込部数</vt:lpstr>
      <vt:lpstr>Ｙ南あわじ市折込部数</vt:lpstr>
      <vt:lpstr>Ｙ尼崎市折込部数</vt:lpstr>
      <vt:lpstr>Ｙ姫路市折込部数</vt:lpstr>
      <vt:lpstr>Ｙ兵庫区折込部数</vt:lpstr>
      <vt:lpstr>Ｙ宝塚市折込部数</vt:lpstr>
      <vt:lpstr>Ｙ北区折込部数</vt:lpstr>
      <vt:lpstr>Ｙ明石市折込部数</vt:lpstr>
      <vt:lpstr>芦屋市折込部数</vt:lpstr>
      <vt:lpstr>芦屋市部数</vt:lpstr>
      <vt:lpstr>伊丹市・川西市配布計</vt:lpstr>
      <vt:lpstr>伊丹市折込部数</vt:lpstr>
      <vt:lpstr>伊丹市部数</vt:lpstr>
      <vt:lpstr>加古川市折込部数</vt:lpstr>
      <vt:lpstr>加古川市部数</vt:lpstr>
      <vt:lpstr>加西市折込部数</vt:lpstr>
      <vt:lpstr>加西市部数</vt:lpstr>
      <vt:lpstr>加東郡部数</vt:lpstr>
      <vt:lpstr>加東市折込部数</vt:lpstr>
      <vt:lpstr>高砂市折込部数</vt:lpstr>
      <vt:lpstr>高砂市部数</vt:lpstr>
      <vt:lpstr>佐用郡折込部数</vt:lpstr>
      <vt:lpstr>佐用郡部数</vt:lpstr>
      <vt:lpstr>三田市折込部数</vt:lpstr>
      <vt:lpstr>三田市部数</vt:lpstr>
      <vt:lpstr>三木市折込部数</vt:lpstr>
      <vt:lpstr>三木市部数</vt:lpstr>
      <vt:lpstr>宍粟市折込部数</vt:lpstr>
      <vt:lpstr>宍粟市部数</vt:lpstr>
      <vt:lpstr>篠山市折込部数</vt:lpstr>
      <vt:lpstr>篠山市部数</vt:lpstr>
      <vt:lpstr>洲本市折込部数</vt:lpstr>
      <vt:lpstr>洲本市部数</vt:lpstr>
      <vt:lpstr>小野市折込部数</vt:lpstr>
      <vt:lpstr>小野市部数</vt:lpstr>
      <vt:lpstr>神崎郡折込部数</vt:lpstr>
      <vt:lpstr>神崎郡部数</vt:lpstr>
      <vt:lpstr>須磨区折込部数</vt:lpstr>
      <vt:lpstr>須磨区部数</vt:lpstr>
      <vt:lpstr>垂水区折込部数</vt:lpstr>
      <vt:lpstr>垂水区部数</vt:lpstr>
      <vt:lpstr>西宮市配布計</vt:lpstr>
      <vt:lpstr>西宮市部数</vt:lpstr>
      <vt:lpstr>西宮折込部数</vt:lpstr>
      <vt:lpstr>西区折込部数</vt:lpstr>
      <vt:lpstr>西区部数</vt:lpstr>
      <vt:lpstr>西脇市折込部数</vt:lpstr>
      <vt:lpstr>西脇市部数</vt:lpstr>
      <vt:lpstr>赤穂市折込部数</vt:lpstr>
      <vt:lpstr>赤穂市部数</vt:lpstr>
      <vt:lpstr>川西市折込部数</vt:lpstr>
      <vt:lpstr>川西市部数</vt:lpstr>
      <vt:lpstr>川辺郡折込部数</vt:lpstr>
      <vt:lpstr>川辺郡部数</vt:lpstr>
      <vt:lpstr>相生市折込部数</vt:lpstr>
      <vt:lpstr>相生市部数</vt:lpstr>
      <vt:lpstr>多可郡折込部数</vt:lpstr>
      <vt:lpstr>多可郡部数</vt:lpstr>
      <vt:lpstr>丹波市折込部数</vt:lpstr>
      <vt:lpstr>丹波市部数</vt:lpstr>
      <vt:lpstr>淡路市折込部数</vt:lpstr>
      <vt:lpstr>淡路市部数</vt:lpstr>
      <vt:lpstr>中央区部数</vt:lpstr>
      <vt:lpstr>朝来市折込部数</vt:lpstr>
      <vt:lpstr>朝来市部数</vt:lpstr>
      <vt:lpstr>長田区折込部数</vt:lpstr>
      <vt:lpstr>長田区部数</vt:lpstr>
      <vt:lpstr>東灘区・灘区配布枚数</vt:lpstr>
      <vt:lpstr>東灘区折込部数</vt:lpstr>
      <vt:lpstr>東灘区部数</vt:lpstr>
      <vt:lpstr>灘区折込部数</vt:lpstr>
      <vt:lpstr>灘区部数</vt:lpstr>
      <vt:lpstr>南あわじ市折込部数</vt:lpstr>
      <vt:lpstr>南あわじ市部数</vt:lpstr>
      <vt:lpstr>'日経 (神戸・明石・三田)'!尼崎市折込部数</vt:lpstr>
      <vt:lpstr>'日経（ 東播・三木・北播・姫路・西播・神崎）'!尼崎市折込部数</vt:lpstr>
      <vt:lpstr>'日経(阪神）'!尼崎市折込部数</vt:lpstr>
      <vt:lpstr>尼崎市折込部数</vt:lpstr>
      <vt:lpstr>'日経 (神戸・明石・三田)'!尼崎市配布計</vt:lpstr>
      <vt:lpstr>'日経（ 東播・三木・北播・姫路・西播・神崎）'!尼崎市配布計</vt:lpstr>
      <vt:lpstr>'日経(阪神）'!尼崎市配布計</vt:lpstr>
      <vt:lpstr>尼崎市配布計</vt:lpstr>
      <vt:lpstr>尼崎市部数</vt:lpstr>
      <vt:lpstr>美方郡折込部数</vt:lpstr>
      <vt:lpstr>美方郡部数</vt:lpstr>
      <vt:lpstr>姫路市折込部数</vt:lpstr>
      <vt:lpstr>姫路市部数</vt:lpstr>
      <vt:lpstr>兵庫区部数</vt:lpstr>
      <vt:lpstr>宝塚市・芦屋市配布計</vt:lpstr>
      <vt:lpstr>宝塚市折込部数</vt:lpstr>
      <vt:lpstr>宝塚市部数</vt:lpstr>
      <vt:lpstr>豊岡市折込部数</vt:lpstr>
      <vt:lpstr>豊岡市部数</vt:lpstr>
      <vt:lpstr>北区折込部数</vt:lpstr>
      <vt:lpstr>北区部数</vt:lpstr>
      <vt:lpstr>明石市折込部数</vt:lpstr>
      <vt:lpstr>明石市部数</vt:lpstr>
      <vt:lpstr>養父市折込部数</vt:lpstr>
      <vt:lpstr>養父市部数</vt:lpstr>
      <vt:lpstr>竜野市折込部数</vt:lpstr>
      <vt:lpstr>竜野市部数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神戸新聞総合折込</dc:creator>
  <cp:keywords>EFDP_SPECIAL_DISCRIM_CODE=1</cp:keywords>
  <cp:lastModifiedBy>KOBE011</cp:lastModifiedBy>
  <cp:lastPrinted>2025-02-26T02:34:02Z</cp:lastPrinted>
  <dcterms:created xsi:type="dcterms:W3CDTF">1998-03-02T00:38:33Z</dcterms:created>
  <dcterms:modified xsi:type="dcterms:W3CDTF">2025-02-27T01:07:38Z</dcterms:modified>
</cp:coreProperties>
</file>